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225\pubblica$\02 - PROGRAMMAZIONE TERRITORIALE\1. PROGRAMMAZIONE TERRITORIALE\4. UFFICIO PIANO\INCARICHI\Manif interesse\PUBBLICATO - REV 05\"/>
    </mc:Choice>
  </mc:AlternateContent>
  <bookViews>
    <workbookView xWindow="0" yWindow="0" windowWidth="18480" windowHeight="11910"/>
  </bookViews>
  <sheets>
    <sheet name="dati" sheetId="2" r:id="rId1"/>
  </sheets>
  <definedNames>
    <definedName name="_xlnm._FilterDatabase" localSheetId="0" hidden="1">dati!$A$3:$S$37</definedName>
  </definedNames>
  <calcPr calcId="162913"/>
</workbook>
</file>

<file path=xl/calcChain.xml><?xml version="1.0" encoding="utf-8"?>
<calcChain xmlns="http://schemas.openxmlformats.org/spreadsheetml/2006/main">
  <c r="O35" i="2" l="1"/>
  <c r="O34" i="2"/>
  <c r="O30" i="2"/>
  <c r="O29" i="2"/>
  <c r="O28" i="2"/>
  <c r="O27" i="2"/>
  <c r="O24" i="2"/>
  <c r="O23" i="2"/>
  <c r="O22" i="2"/>
  <c r="O18" i="2"/>
  <c r="O17" i="2"/>
  <c r="O16" i="2"/>
  <c r="O15" i="2"/>
  <c r="O14" i="2"/>
  <c r="O11" i="2"/>
  <c r="O10" i="2"/>
  <c r="O9" i="2"/>
  <c r="O8" i="2"/>
  <c r="O7" i="2"/>
  <c r="O6" i="2"/>
  <c r="O5" i="2"/>
  <c r="O4" i="2"/>
</calcChain>
</file>

<file path=xl/sharedStrings.xml><?xml version="1.0" encoding="utf-8"?>
<sst xmlns="http://schemas.openxmlformats.org/spreadsheetml/2006/main" count="382" uniqueCount="245">
  <si>
    <t>CodFin</t>
  </si>
  <si>
    <t>Numero Intervento</t>
  </si>
  <si>
    <t>Titolo Intervento</t>
  </si>
  <si>
    <t>Descrizione Intervento</t>
  </si>
  <si>
    <t>Localizzazione</t>
  </si>
  <si>
    <t>Soggetto Attuatore</t>
  </si>
  <si>
    <t>Costo investimento TOTALE</t>
  </si>
  <si>
    <t>NFP</t>
  </si>
  <si>
    <t>PT-CRP-33-1</t>
  </si>
  <si>
    <t>Percorso ciclo - pedonale sul mare: Bosa Marina – Turas - Magomadas</t>
  </si>
  <si>
    <t xml:space="preserve">Creazione di una pista ciclopedonale adiacente la strada provinciale Bosa Marina - Turas e realizzazione di una pista pedonale e ciclabile ai margini della strada Provinciale Turas - Magomadas (sino al limite del territorio di Bosa). </t>
  </si>
  <si>
    <t>Bosa</t>
  </si>
  <si>
    <t>Unione dei Comuni del Montiferru e Alto Campidano</t>
  </si>
  <si>
    <t>FSC 2014-2020 - Azione 4.1.2</t>
  </si>
  <si>
    <t>PT-CRP-33-2</t>
  </si>
  <si>
    <t>Riqualificazione ambientale della Palude "Pala Bidda" e dell'area boschiva circostante</t>
  </si>
  <si>
    <t>Completamento della riqualificazione della trama dei percorsi della  Palude "Pala Bidda" e dell'area boschiva circostante mediante sistemazione del fondo dei sentieri; riqualificazione delle fasce laterali dei sentieri; creazione di un’area attrezzata, didattico - esperienziale: parco giochi avventura sul tema delle zone umide.</t>
  </si>
  <si>
    <t>Nurachi</t>
  </si>
  <si>
    <t>FSC 2014-2020 - Azione 4.3.1</t>
  </si>
  <si>
    <t>PT-CRP-33-3</t>
  </si>
  <si>
    <t>Parco archeo-ambientale del Riu Mannu: realizzazione del percorso pedonale e turistico</t>
  </si>
  <si>
    <t>Sistemazione dell’antico percorso  pedonale intercomunale lungo il rio Mannu mediante distemazione del fondo dei sentieri; ripristino muretti a secco o staccionate di delimitazione; riqualificazione delle fasce laterali dei sentieri; riqualificazione di una struttura di proprietà del Comune di Scano di Montiferro da adibire a punto di sosta per gli escursionisti.</t>
  </si>
  <si>
    <t>Scano di Montiferro, Tresnuraghes, Sennariolo</t>
  </si>
  <si>
    <t>PT-CRP-33-4</t>
  </si>
  <si>
    <t>Parco archeo-ambientale del Riu Mannu: valorizzazione delle emergenze archeologiche</t>
  </si>
  <si>
    <t xml:space="preserve">Messa in sicurezza, consolidamento statico, accessibilità  e fruibilità delle emergenze archeologiche  lungo il Riu Mannu (Nuraghe Nuracale; Allée couverte di “Sa Copelcada”; Torre Foghe; 3 antichi mulini). </t>
  </si>
  <si>
    <t>FSC 2014-2020 - Azione 4.2.1</t>
  </si>
  <si>
    <t>PT-CRP-33-5</t>
  </si>
  <si>
    <t>Parco Fluviale - Valorizzazione della valle del Fiume Cispiri</t>
  </si>
  <si>
    <t>Creazione di un Parco fluviale sul Fiume Cispiri tramite il ripristino della passerella storica pedonale in legno per il collegamento tra l'area del lavatoio e la strada parco; la realizzazione di strutture ludico – turistiche (capanni in legno amovibili per birdwatching e fotografia, aree sosta pedoni con panchine); interventi per l'agibilità delle aree lungo il fiume per manifestazioni di pesca sportiva dilettantistica.</t>
  </si>
  <si>
    <t>Tramatza</t>
  </si>
  <si>
    <t>PT-CRP-33-6</t>
  </si>
  <si>
    <t>Dal mare alla montagna: percorso turistico da Santa Caterina al Sic Sos Molinos</t>
  </si>
  <si>
    <t>Riqualificazione e strutturazione dell’itinerario che collega il Montiferru direttamente con il mare tramite la creazione di un itinerario ciclopedonale: riqualificazione e messa in sicurezza del percorso esistente; la realizzazione di nuovi camminamenti; realizzazione di piazzole di sosta con servizi (anche per le categorie più deboli) e piccole strutture di supporto; creazione rete di punti panoramici e di avvistamento della fauna e flora selvatica.</t>
  </si>
  <si>
    <t>Cuglieri, Santu Lussurgiu, Bonarcado, Seneghe</t>
  </si>
  <si>
    <t>PT-CRP-33-7</t>
  </si>
  <si>
    <t>Valorizzazione dell'area umida di Pischeredda</t>
  </si>
  <si>
    <t xml:space="preserve">L'area di Pischeredda è localizzata all'innesto con il Rio Mare 'e Foghe, in comune di Nurachi, all'interno del compendio dello stagno di Cabras, oggetto di valorizzazione nel progetto in capo all'Unione Costa del Sinis-Terra dei Giganti. L'intervento riguarda la ristrutturazione delle opere in legno e canne delle peschiere ai fini produttivi ma anche turistico – didattici.  Si prevede di ricostituire anche il pontile di attracco delle barche dei pescatori, da utilizzare  per l'attività di pesca con la canna. Le torri medievali saranno attrezzate quali punto di osservazione panoramico del SIC e per l'attività di bird watching. 
</t>
  </si>
  <si>
    <t>FSC 2014-2020 - Azione 2.6.1</t>
  </si>
  <si>
    <t>PT-CRP-33-8</t>
  </si>
  <si>
    <t xml:space="preserve">Giardino Storico di Milis </t>
  </si>
  <si>
    <t xml:space="preserve">Miglioramento della fruizione e accessibilità del Giardino degli Agrumi e della Vega di Milis attraverso fertirrigazione e drenaggio dei terreni; rifacimento dei muretti di recinzione; sistemazione del viale interno; rifacimento del pergolato di glicini del viale; sistemazione dell’androne d’accesso.  </t>
  </si>
  <si>
    <t>Milis</t>
  </si>
  <si>
    <t>Fondi regionali</t>
  </si>
  <si>
    <t>PT-CRP-33-9</t>
  </si>
  <si>
    <t>Sentieri naturalistici nel bosco</t>
  </si>
  <si>
    <t>Realizzazione di itinerario didattico-naturalistico tramite ripristino di sentieri e sistemazione fondo; riqualificazione fasce laterali dei sentieri;
realizzazione di sorgente in materiale lapideo; creazione di piccole aree attrezzate didattico - esperienziali; ripristino di vecchie fornaci dei carbonari e di Chirras; sistemazione bacheche didattiche;
Si intende inoltre valorizzare due strutture rifugio comunali localizzate presso il Nuraghe Ruiu, Birdambulis e S'isca de funtanas.</t>
  </si>
  <si>
    <t xml:space="preserve">Seneghe </t>
  </si>
  <si>
    <t>PT-CRP-33-10</t>
  </si>
  <si>
    <t>S.I.C. “Riu Sos Molinos - Sos Lavros - Monte Urtigu” – Area attrezzata e centro polivalente per la fruizione turistica dell’attrattore naturale</t>
  </si>
  <si>
    <t xml:space="preserve">Realizzazione di area attrezzata e centro polivalente per la fruizione turistica dell’attrattore naturale mediante la rifunzionalizzazione di un piccolo padiglione esistente, servizi igienici, rifacimento piazzale di accesso e punti panoramici, illuminazione. </t>
  </si>
  <si>
    <t>Bonarcado</t>
  </si>
  <si>
    <t>PT-CRP-33-11</t>
  </si>
  <si>
    <t>I percorsi della Vallata della Malvasia</t>
  </si>
  <si>
    <t>Realizzazione itinerario tramite il ripristino e recupero funzionale di vecchi camminamenti; realizzazione di punti di sosta e panoramici: sistemazione terrazzamenti, creazione di luoghi di sosta a fini ricreativi e luoghi di avvistamento funzionali allo sviluppo del birdwatching.</t>
  </si>
  <si>
    <t>PT-CRP-33-12</t>
  </si>
  <si>
    <t>Rete per la valorizzazione del prodotto identitario “Vernaccia"</t>
  </si>
  <si>
    <t>Realizzazione di percorso turistico - ambientale ed enogastronomico guidato tramite interventi di riqualificazione dei sentieri esistenti e allestimento di vetrine produttori locali presso Botteghe di Comunità con funzioni informative e di rappresentazione del territorio, per attività espositive e didattiche.</t>
  </si>
  <si>
    <t>Nurachi, Tramatza, Zeddiani</t>
  </si>
  <si>
    <t>PT-CRP-33-13</t>
  </si>
  <si>
    <t xml:space="preserve">Itinerario Culturale - Archeologico Integrato: intervento per la valorizzazione del Museo Comunale di Sagama </t>
  </si>
  <si>
    <t>Riqualificazione del Museo Comunale di Sagama tramite: riqualificazione impianti, abbattimento barriere architettoniche, sistemazione aree esterne, allestimento spazi espositivi.</t>
  </si>
  <si>
    <t>Sagama</t>
  </si>
  <si>
    <t>PT-CRP-33-14</t>
  </si>
  <si>
    <t>Itinerario Culturale - Archeologico Integrato: intervento per la valorizzazione dei nuraghi Muristene, Mulineddu e Funtanedda</t>
  </si>
  <si>
    <t xml:space="preserve">Valorizzazione dei nuraghi Muristene, Mulineddu e Funtanedda:
messa in sicurezza atti a prevenire il rischio di crollo; ripristino dei camminamenti tra i tre attrattori; miglioramento accessibilità;  installazione dispositivi di informazione multimediali e cartellonistica didattica anche per ipovedenti; impianto di illuminazione.
</t>
  </si>
  <si>
    <t>FESR 2014-2020 
Az. 6.7.1</t>
  </si>
  <si>
    <t>-</t>
  </si>
  <si>
    <t>Bauladu</t>
  </si>
  <si>
    <t>PT-CRP-33-15</t>
  </si>
  <si>
    <t>Adeguamento e valorizzazione del palazzo storico Boyl</t>
  </si>
  <si>
    <t xml:space="preserve">Funzionali alla valorizzazione dell’itinerario culturale nel territorio e a quello di respiro internazionale incentrato sui giardini storici, l'intervento si propone di rendere adeguatamente funzionale e funzionante il Sistema convegnistico e museale di palazzo Boyl in stretta connessione con il Sistema del Giardino Storico.
Si prevedono opere di riqualificazione e adeguamento dello stabile; arredi per il potenziamento dell’area espositiva; acquisto di attrezzature multimediali. </t>
  </si>
  <si>
    <t>PT-CRP-33-16</t>
  </si>
  <si>
    <t xml:space="preserve">Centro di documentazione Casa del Cavaliere </t>
  </si>
  <si>
    <t>Riqualificazione di un immobile di proprietà comunale, posto lungo il tragitto della corsa a pariglia di cavalli “Sa Carrela ‘e Nanti”, da destinarsi a centro di documentazione sulla cultura equestre e punto di accoglienza e di sosta dei turisti e visitatori nell'ambito della importante manifestazione</t>
  </si>
  <si>
    <t xml:space="preserve">Santu Lussurgiu </t>
  </si>
  <si>
    <t>PT-CRP-33-17</t>
  </si>
  <si>
    <t xml:space="preserve">Intervento di risanamento e messa in sicurezza della chiesa parrocchiale San Pietro Apostolo </t>
  </si>
  <si>
    <t>Santu Lussurgiu</t>
  </si>
  <si>
    <t>PT-CRP-33-18</t>
  </si>
  <si>
    <t>Ristrutturazione e messa in sicurezza della Concattedrale dell'Immacolata di Bosa</t>
  </si>
  <si>
    <t>PT-CRP-33-19</t>
  </si>
  <si>
    <t xml:space="preserve">Riqualificazione e messa in sicurezza del Santuario di N.S. di Bonacatu </t>
  </si>
  <si>
    <t>PT-CRP-33-A</t>
  </si>
  <si>
    <t>Potenziamento della competitività delle imprese</t>
  </si>
  <si>
    <t xml:space="preserve">Bando territorializzato per gli  incentivi alle imprese (sia nuove che esistenti) che investono nei settori del turismo, dei servizi al turismo,  delle produzioni tipiche e servizi alla collettività anche per favorire la creazione di cooperative di comunità.
L’intervento verrà attuato attraverso la pubblicazione di un bando con procedura valutativa a sportello secondo il modello T1 e T2  (15.000-300.000) </t>
  </si>
  <si>
    <t>Tutto il territorio</t>
  </si>
  <si>
    <t>Regione Autonoma della Sardegna - Centro Regionale di Programmazione</t>
  </si>
  <si>
    <t>FESR Az. 3.3.2</t>
  </si>
  <si>
    <t>PT-CRP-33-21</t>
  </si>
  <si>
    <t>DOMO MIA: servizi sociali alla comunità</t>
  </si>
  <si>
    <t xml:space="preserve">Riqualificazione immobile di proprietà comunale ex scuola materna  da destinare a polo di servizi per i cittadini residenti delle due Unioni con particolare attenzione ai servizi per gli anziani. I servizi sociali alla comunità potranno essere erogati anche mediante forme innovative di gestione, valorizzando le cooperative di comunità .  </t>
  </si>
  <si>
    <t>Sennariolo</t>
  </si>
  <si>
    <t>PT-CRP-33-22</t>
  </si>
  <si>
    <t xml:space="preserve">Centro di Aggregazione Sociale “Bruno Sechi” </t>
  </si>
  <si>
    <t>Riqualificazione e ampliamento del centro diurno esistente e operativo, attraverso opere di completamento dell’ex “Casa Meloni” adiacente al centro diurno e di quelle necessarie al collegamento.</t>
  </si>
  <si>
    <t>Zeddiani</t>
  </si>
  <si>
    <t>PT-CRP-33-23</t>
  </si>
  <si>
    <t xml:space="preserve">Comunità alloggio - Centro diurno </t>
  </si>
  <si>
    <t>Riqualificazione della struttura ora dismessa delle ex scuole medie per adibirla a comunità alloggio per anziani: struttura residenziale a bassa intensità assistenziale, destinata ad ospitare un minimo di 7 utenti ad un massimo di 12 utenti, almeno parzialmente autosufficienti.
La funzione di Centro diurno permetterà di ospitare, oltre agli utenti aventi diritto al posto letto, un numero di utenti esterni, per almeno 6 ore al giorno, i quali, potranno pendere parte a tutte le iniziative proposte</t>
  </si>
  <si>
    <t>Montresta</t>
  </si>
  <si>
    <t>PT-CRP-33-24</t>
  </si>
  <si>
    <t xml:space="preserve">Casa Fuentes </t>
  </si>
  <si>
    <t>Completamento del Centro Socio-Educativo Diurno Integrato “Casa Fuentes”: centro pilota territoriale per l’autismo.
Acquisto ed installazione dell’impianto di condizionamento e di alcuni arredi interni. 
Riqualificazione di porzione dell’adiacente area sportivo  “Su Murischeddu” funzionalmente correlato al Centro Fuentes per lo svolgimento di attività all’aria aperta, di riabilitazione motoria, in grado di incidere positivamente sulla patologia e sulla dimensione della socialità dei pazienti.</t>
  </si>
  <si>
    <t>PT-CRP-33-25</t>
  </si>
  <si>
    <t xml:space="preserve">Contributo in conto gestione Asilo nido </t>
  </si>
  <si>
    <t>Contributo in conto gestione per l'asilo nido con 15 posti bambino</t>
  </si>
  <si>
    <t>FSC 2007-2013- Obiettivi di servizio</t>
  </si>
  <si>
    <t>PT-CRP-33-26</t>
  </si>
  <si>
    <t>Contributo in conto gestione per l'asilo nido con 35  posti bambino</t>
  </si>
  <si>
    <t>Cuglieri</t>
  </si>
  <si>
    <t>PT-CRP-33-b</t>
  </si>
  <si>
    <t>Creazione di un ufficio unico di progetto</t>
  </si>
  <si>
    <t>Creazione di un ufficio di progetto in capo all'Unione di Comuni del Montiferru Alto Campidano per l'attuazione del progetto e la gestione unitaria e coordinata degli interventi , supporto regionale alla definizione dell'organizzazione per la gestione unitaria e azioni informative  di supporto tecnico per l'attuazione del progetto</t>
  </si>
  <si>
    <t>PT-CRP-33-27</t>
  </si>
  <si>
    <t xml:space="preserve">GoodBike - Centro di accoglienza turistica </t>
  </si>
  <si>
    <t xml:space="preserve">Rifunzionalizzazione della ex scuola primaria per la creazione di una delle due porte di accesso al territorio dal punto di vista di informazione turistica che si specializzerà in centro "bicycle friendly" sfruttando la sua posizione geografica posta lungo il percorso previsto dal progetto Sardegna Ciclabile. Il punto informazione si raccorderà con il secondo punto di accesso sulla costa previsto nel comune di Cuglieri. </t>
  </si>
  <si>
    <t>FESR Az. 6.8.3</t>
  </si>
  <si>
    <t>PT-CRP-33-28</t>
  </si>
  <si>
    <t>Centro di informazione, accoglienza e documentazione “Esposizione del mare”</t>
  </si>
  <si>
    <t>Creazione di un punto di accesso dal mare alla montagna per il turista che cerchi un presidio centralizzato di informazione e di erogazione di servizi turistici a supporto dell’intera rete dei percorsi del progetto. La sede sarà ospitata presso l’edificio delle ex scuole per la quale si prevede una riqualificazione e adeguamento dei locali. Oltre alla funzione informativa e di accoglienza, una sezione del centro sarà dedicata a tutti coloro vorranno approfondire la tematica sul mare attraverso un centro di documentazione ed esposizione di reperti sulla storia e la cultura marinara</t>
  </si>
  <si>
    <t>PT-CRP-33-29</t>
  </si>
  <si>
    <t>Piano generale di identità, promozione, branding e marketing territoriale</t>
  </si>
  <si>
    <t>L'intervento prevede la realizzazione di un sistema di segnaletica e cartellonistica identificativa e informativa (QR Code) coordinata in tutto il territorio; la mappatura GPS della sentieristica e dei beni archeologico-culturali presenti in tutto il territorio; un portale internet plurilingue unico e app dedicata;  attività di social media marketing; un calendario unico degli eventi; sistemi di comunicazione innovativi che valorizzino il territorio; strumenti di promozione coordinati; un evento di lancio e presentazione del progetto; punti free wifi e totem stand di informazione turistica multilingue presso punti nevralgici lungo gli itinerari turistici proposti.</t>
  </si>
  <si>
    <t xml:space="preserve">Modolo, Suni, Tinnura, Flussio, Magomadas, Bosa
</t>
  </si>
  <si>
    <t>Fonte</t>
  </si>
  <si>
    <t>CUP</t>
  </si>
  <si>
    <t>F71B19000260002</t>
  </si>
  <si>
    <t>F76E19000070002</t>
  </si>
  <si>
    <t>F88G19015050002</t>
  </si>
  <si>
    <t>F88G19015060002</t>
  </si>
  <si>
    <t>F26E19000040002</t>
  </si>
  <si>
    <t>F66E19000040002</t>
  </si>
  <si>
    <t>F78G19016890002</t>
  </si>
  <si>
    <t>F88G19015070002</t>
  </si>
  <si>
    <t>F78G19016900002</t>
  </si>
  <si>
    <t>F56E19000050002</t>
  </si>
  <si>
    <t>F96E19000040002</t>
  </si>
  <si>
    <t>F45C19002420002</t>
  </si>
  <si>
    <t>F48G19016650002</t>
  </si>
  <si>
    <t>F67I19000220002</t>
  </si>
  <si>
    <t>F57I19000200002</t>
  </si>
  <si>
    <t>F99G19000200002</t>
  </si>
  <si>
    <t>F19G19000270002</t>
  </si>
  <si>
    <t>F36B19005790002</t>
  </si>
  <si>
    <t>F39E19000520002</t>
  </si>
  <si>
    <t>NO</t>
  </si>
  <si>
    <t>F16E19000020002</t>
  </si>
  <si>
    <t>F36D19000160002</t>
  </si>
  <si>
    <t>F96D19000220002</t>
  </si>
  <si>
    <t>F37I19000320009</t>
  </si>
  <si>
    <t>F88F19000080006</t>
  </si>
  <si>
    <t>F69E19000560002</t>
  </si>
  <si>
    <t>F79E19000440002</t>
  </si>
  <si>
    <t>F39E19000550002</t>
  </si>
  <si>
    <t xml:space="preserve">NO </t>
  </si>
  <si>
    <t xml:space="preserve">Profesionista </t>
  </si>
  <si>
    <t>Categoria Lavori</t>
  </si>
  <si>
    <t>Note</t>
  </si>
  <si>
    <t>ALLEGATO 01</t>
  </si>
  <si>
    <t>V.02</t>
  </si>
  <si>
    <t>E.20</t>
  </si>
  <si>
    <t>categoria d'opera prestazioni professionali: E20: interventi di manutenzione straordinaria, ristrutturazione, riqualificazione, su edifici e manufatti esistenti.                 Richiesti requisiti acustici, antincendio, energetici</t>
  </si>
  <si>
    <t>Ingegnere</t>
  </si>
  <si>
    <t>professionista espero in impianti (elettrico/condizionamento)</t>
  </si>
  <si>
    <t>€.125.000,00 OG2-Lavori  
(E 22 - incarico )
€.297.000,00 OG3- Lavori
(V01 - incarico)</t>
  </si>
  <si>
    <t xml:space="preserve">1. zona soggetta a tutela paesaggistica-archeologica
2. Si intende nominare supporto al RUP importo stimato (oltre alle spese già indicate)  24273,18
</t>
  </si>
  <si>
    <t>€.300.000,00 OG2-Lavori  
(E 22 - incarico )
€.195.000,00 OG3- Lavori
(V01 - incarico)</t>
  </si>
  <si>
    <t xml:space="preserve">1. zona soggetta a tutela paesaggistica-archeologica
2. Si intende nominare supporto al RUP importo stimato (oltre alle spese già indicate)  36445,24
</t>
  </si>
  <si>
    <t>Architetto</t>
  </si>
  <si>
    <t xml:space="preserve">Ingegnere  e Geologo </t>
  </si>
  <si>
    <t>E18</t>
  </si>
  <si>
    <t>E21</t>
  </si>
  <si>
    <t xml:space="preserve">Essendo il bene vincolato architettonicamente dalla Soprintendenza ai B.A.A.A.S., occorree che la D.L. sia affidata ad un  Architetto in possesso dei requisiti necessari per l'epletamento del coordinamento sicurezza d.Lgs. 81/08 </t>
  </si>
  <si>
    <t>Ing. Sara Olla</t>
  </si>
  <si>
    <t>Ing. Angelo Mameli</t>
  </si>
  <si>
    <t>Geom. Roberto Ponti</t>
  </si>
  <si>
    <t>Dott.sa Gloria Sanna</t>
  </si>
  <si>
    <t>Geom. Michele Ardu</t>
  </si>
  <si>
    <t>Dott.ssa Anna Rita Mula</t>
  </si>
  <si>
    <t>Ing. Gianluigi Zedda</t>
  </si>
  <si>
    <t>Geom. Paolo Sinis</t>
  </si>
  <si>
    <t>Geom. Emanuele Cadoni</t>
  </si>
  <si>
    <t>Geom. Sebastiano Piredda</t>
  </si>
  <si>
    <t>Ing. Antonella Cuccuru</t>
  </si>
  <si>
    <t>Ing. Elena Beccu</t>
  </si>
  <si>
    <t>Arch. Paola Mura</t>
  </si>
  <si>
    <t>Geom. Graziella Mette</t>
  </si>
  <si>
    <t>Geom. Vitalino Idda</t>
  </si>
  <si>
    <t>Arch. Alberto Mura</t>
  </si>
  <si>
    <t>Ingegnere, Geologo, Archeologo, Agronomo</t>
  </si>
  <si>
    <t>PAESAGGIO, AMBIENTE, NATURALIZZAZIONE, AGROALIMENTARE, ZOOTECNICA, RURALITA', FORESTE - 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</si>
  <si>
    <t>Arch. Campus Enrica</t>
  </si>
  <si>
    <t xml:space="preserve">E22     </t>
  </si>
  <si>
    <t>E20</t>
  </si>
  <si>
    <t>E13</t>
  </si>
  <si>
    <t xml:space="preserve">E13 </t>
  </si>
  <si>
    <t>E22</t>
  </si>
  <si>
    <t xml:space="preserve">EDILIZIA
E.13
Cultura – Vita Sociale
</t>
  </si>
  <si>
    <t>Prestazioni     richieste</t>
  </si>
  <si>
    <t>Progettazione FTE, Definitiva, Esecutiva, DL, Coordinamento sicurezza</t>
  </si>
  <si>
    <t>DL, Coordinamento sicurezza in fase di esecuzione</t>
  </si>
  <si>
    <t>Geologo</t>
  </si>
  <si>
    <t>Architetto e Ingegnere</t>
  </si>
  <si>
    <t>Esperienza in recupero degli edifici storici e allestimento</t>
  </si>
  <si>
    <t>Architetto e Ingegnere (per opere strutturali)</t>
  </si>
  <si>
    <t>Esperienza nel restauro di beni tutelati ed in particolar modo eccelsiastici</t>
  </si>
  <si>
    <t>E.22</t>
  </si>
  <si>
    <t>F36B19005990002</t>
  </si>
  <si>
    <t>V.03</t>
  </si>
  <si>
    <t>62.102,89 €                                                                   +                                                                 12.053,60 € Assistenza RUP</t>
  </si>
  <si>
    <t>IA.02                                                               IA.03</t>
  </si>
  <si>
    <t>E22                                                       E19</t>
  </si>
  <si>
    <t xml:space="preserve">P01 </t>
  </si>
  <si>
    <t>V02                                                                  S04</t>
  </si>
  <si>
    <t>Piste ciclabili</t>
  </si>
  <si>
    <t xml:space="preserve">V02 
</t>
  </si>
  <si>
    <t>Importo spese tecniche                               cassa e IVA escluse</t>
  </si>
  <si>
    <t>Parrocchiale San Pietro Apostolo a Santu Lussurgiu</t>
  </si>
  <si>
    <t>Ing. Adriano Marredda</t>
  </si>
  <si>
    <t>Arch. Salvatore Flores</t>
  </si>
  <si>
    <t>Ing. Gabriella Contu</t>
  </si>
  <si>
    <t>Geom. Danila Atzeni</t>
  </si>
  <si>
    <t>Ingegnere o architetto</t>
  </si>
  <si>
    <t xml:space="preserve">RTP
Architetto, Ingenere, Agronomo                                               +
Supporto RUP
</t>
  </si>
  <si>
    <t>RTP
architetto, ingenere,  agronomo, archeologo                                          +
Supporto RUP</t>
  </si>
  <si>
    <t>Architetto e Archeologo</t>
  </si>
  <si>
    <t>Architetto o Ingegnare</t>
  </si>
  <si>
    <t>Supporto RUP</t>
  </si>
  <si>
    <t>RUP           individuato</t>
  </si>
  <si>
    <t>Concattedrale dell’Immacolata di Bosa</t>
  </si>
  <si>
    <t>Santuario di N.S. di Bonacatu</t>
  </si>
  <si>
    <t>Ingegnere o Architetto</t>
  </si>
  <si>
    <t>Sez. A) in possesso dei req. Prescritti dall'art. 98 del D.Lgs. 81/2008 per coord. Sicurezza prog. E d.l.</t>
  </si>
  <si>
    <t>Collaudo in corso d'opera</t>
  </si>
  <si>
    <t>Progettazione esecutiva, DL, Coordinamento sicurezza</t>
  </si>
  <si>
    <t>Importo lavori - oneri sicurezza inclusi                                   (IVA esclusa)</t>
  </si>
  <si>
    <t>Agronomo/Architetto / Ingegnere (Con competenza in materia strutture)</t>
  </si>
  <si>
    <t>Agronomi/Ing./Arch./Geom.</t>
  </si>
  <si>
    <t>Geometra o Ingegnere o Architetto o agronomo</t>
  </si>
  <si>
    <t>Architetto o Agronomo</t>
  </si>
  <si>
    <t>Agronomo / Ingegnere / Architetto</t>
  </si>
  <si>
    <t xml:space="preserve"> Ingegnere o Architetto o Agronomo</t>
  </si>
  <si>
    <t>Agronomo o Geometra o Ingegnere o Architetto</t>
  </si>
  <si>
    <t xml:space="preserve">Agronomo e/o Ingegnere e/o Architetto con Laurea quinquennale con specializzazione ambientale e paesaggistica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</si>
</sst>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quot;€&quot;\ * #,##0.00_-;\-&quot;€&quot;\ * #,##0.00_-;_-&quot;€&quot;\ * &quot;-&quot;??_-;_-@_-"/>
    <numFmt numFmtId="165" formatCode="_-* #,##0.00_-;\-* #,##0.00_-;_-* &quot;-&quot;??_-;_-@_-"/>
    <numFmt numFmtId="166" formatCode="#,##0.00\ &quot;€&quot;"/>
  </numFmts>
  <fonts count="16" x14ac:knownFonts="1">
    <font>
      <sz val="11"/>
      <color indexed="8"/>
      <name val="Calibri"/>
    </font>
    <font>
      <sz val="11"/>
      <color theme="1"/>
      <name val="Calibri"/>
      <family val="2"/>
      <scheme val="minor"/>
    </font>
    <font>
      <sz val="11"/>
      <color theme="1"/>
      <name val="Calibri"/>
      <family val="2"/>
      <scheme val="minor"/>
    </font>
    <font>
      <sz val="11"/>
      <color theme="1"/>
      <name val="Calibri"/>
      <family val="2"/>
      <scheme val="minor"/>
    </font>
    <font>
      <b/>
      <sz val="8"/>
      <color indexed="8"/>
      <name val="Calibri"/>
      <family val="2"/>
    </font>
    <font>
      <sz val="11"/>
      <color indexed="8"/>
      <name val="Calibri"/>
      <family val="2"/>
    </font>
    <font>
      <sz val="8"/>
      <color indexed="8"/>
      <name val="Calibri"/>
      <family val="2"/>
    </font>
    <font>
      <sz val="11"/>
      <color indexed="8"/>
      <name val="Calibri"/>
      <family val="2"/>
      <charset val="1"/>
    </font>
    <font>
      <sz val="8"/>
      <name val="Calibri"/>
      <family val="2"/>
    </font>
    <font>
      <sz val="8"/>
      <color theme="1"/>
      <name val="Calibri"/>
      <family val="2"/>
    </font>
    <font>
      <sz val="9"/>
      <color indexed="8"/>
      <name val="Calibri"/>
      <family val="2"/>
    </font>
    <font>
      <sz val="11"/>
      <color indexed="8"/>
      <name val="Calibri"/>
      <family val="2"/>
    </font>
    <font>
      <b/>
      <sz val="18"/>
      <color indexed="8"/>
      <name val="Calibri"/>
      <family val="2"/>
    </font>
    <font>
      <sz val="11"/>
      <color indexed="8"/>
      <name val="Calibri"/>
      <family val="2"/>
    </font>
    <font>
      <sz val="9"/>
      <name val="Calibri"/>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top/>
      <bottom style="thin">
        <color auto="1"/>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auto="1"/>
      </right>
      <top style="thin">
        <color indexed="64"/>
      </top>
      <bottom/>
      <diagonal/>
    </border>
    <border>
      <left style="thin">
        <color indexed="64"/>
      </left>
      <right style="thin">
        <color indexed="64"/>
      </right>
      <top/>
      <bottom/>
      <diagonal/>
    </border>
  </borders>
  <cellStyleXfs count="23">
    <xf numFmtId="0" fontId="0" fillId="0" borderId="0" applyNumberFormat="0" applyFill="0" applyBorder="0" applyProtection="0"/>
    <xf numFmtId="165" fontId="5" fillId="0" borderId="0" applyFont="0" applyFill="0" applyBorder="0" applyAlignment="0" applyProtection="0"/>
    <xf numFmtId="0" fontId="7" fillId="0" borderId="0"/>
    <xf numFmtId="0" fontId="7" fillId="0" borderId="0"/>
    <xf numFmtId="0" fontId="7" fillId="0" borderId="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9" fontId="5" fillId="0" borderId="0" applyFont="0" applyFill="0" applyBorder="0" applyAlignment="0" applyProtection="0"/>
    <xf numFmtId="165" fontId="5" fillId="0" borderId="0" applyFont="0" applyFill="0" applyBorder="0" applyAlignment="0" applyProtection="0"/>
    <xf numFmtId="0" fontId="11" fillId="0" borderId="0" applyNumberFormat="0" applyFill="0" applyBorder="0" applyProtection="0"/>
    <xf numFmtId="164" fontId="1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5" fillId="0" borderId="0" applyNumberFormat="0" applyFill="0" applyBorder="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cellStyleXfs>
  <cellXfs count="183">
    <xf numFmtId="0" fontId="0" fillId="0" borderId="0" xfId="0"/>
    <xf numFmtId="0" fontId="8" fillId="0" borderId="1" xfId="0" applyFont="1" applyBorder="1" applyAlignment="1">
      <alignment horizontal="center" vertical="center"/>
    </xf>
    <xf numFmtId="0" fontId="8" fillId="2" borderId="1" xfId="2" applyFont="1" applyFill="1" applyBorder="1" applyAlignment="1">
      <alignment vertical="center" wrapText="1"/>
    </xf>
    <xf numFmtId="0" fontId="8" fillId="0" borderId="1" xfId="0" applyFont="1" applyBorder="1" applyAlignment="1">
      <alignment horizontal="center" vertical="center" wrapText="1"/>
    </xf>
    <xf numFmtId="49" fontId="6" fillId="2" borderId="13" xfId="2" applyNumberFormat="1" applyFont="1" applyFill="1" applyBorder="1" applyAlignment="1">
      <alignment horizontal="left" vertical="center" wrapText="1"/>
    </xf>
    <xf numFmtId="0" fontId="0" fillId="0" borderId="15" xfId="0" applyBorder="1"/>
    <xf numFmtId="0" fontId="0" fillId="0" borderId="1" xfId="0" applyBorder="1" applyAlignment="1">
      <alignment horizontal="center" vertical="center"/>
    </xf>
    <xf numFmtId="0" fontId="5" fillId="0" borderId="1" xfId="0" applyFont="1" applyBorder="1" applyAlignment="1">
      <alignment horizontal="center" vertical="center"/>
    </xf>
    <xf numFmtId="0" fontId="12" fillId="3" borderId="25" xfId="0" applyFont="1" applyFill="1" applyBorder="1"/>
    <xf numFmtId="0" fontId="12" fillId="3" borderId="26" xfId="0" applyFont="1" applyFill="1" applyBorder="1"/>
    <xf numFmtId="9" fontId="0" fillId="0" borderId="0" xfId="0" applyNumberFormat="1"/>
    <xf numFmtId="0" fontId="5" fillId="0" borderId="0" xfId="0" applyFont="1" applyFill="1"/>
    <xf numFmtId="14" fontId="10" fillId="0" borderId="15" xfId="0" applyNumberFormat="1" applyFont="1" applyBorder="1" applyAlignment="1">
      <alignment horizontal="center" vertical="center" textRotation="90" wrapText="1"/>
    </xf>
    <xf numFmtId="14" fontId="14" fillId="0" borderId="28" xfId="0" applyNumberFormat="1" applyFont="1" applyFill="1" applyBorder="1" applyAlignment="1">
      <alignment horizontal="center" vertical="center" textRotation="90" wrapText="1"/>
    </xf>
    <xf numFmtId="0" fontId="12" fillId="3" borderId="26" xfId="0" applyFont="1" applyFill="1" applyBorder="1" applyAlignment="1">
      <alignment wrapText="1"/>
    </xf>
    <xf numFmtId="0" fontId="0" fillId="0" borderId="0" xfId="0" applyAlignment="1">
      <alignment wrapText="1"/>
    </xf>
    <xf numFmtId="0" fontId="5" fillId="0" borderId="32" xfId="0" applyFont="1" applyBorder="1" applyAlignment="1">
      <alignment horizontal="center" vertical="center" wrapText="1"/>
    </xf>
    <xf numFmtId="14" fontId="14" fillId="0" borderId="15" xfId="0" applyNumberFormat="1" applyFont="1" applyFill="1" applyBorder="1" applyAlignment="1">
      <alignment horizontal="center" vertical="center" textRotation="90" wrapText="1"/>
    </xf>
    <xf numFmtId="0" fontId="14" fillId="0" borderId="32" xfId="2" applyFont="1" applyFill="1" applyBorder="1" applyAlignment="1">
      <alignment horizontal="center" vertical="center" wrapText="1"/>
    </xf>
    <xf numFmtId="0" fontId="14" fillId="0" borderId="32" xfId="0" applyFont="1" applyFill="1" applyBorder="1" applyAlignment="1">
      <alignment horizontal="center" vertical="center"/>
    </xf>
    <xf numFmtId="0" fontId="14" fillId="0" borderId="9" xfId="2" applyFont="1" applyFill="1" applyBorder="1" applyAlignment="1">
      <alignment vertical="center" wrapText="1"/>
    </xf>
    <xf numFmtId="0" fontId="14" fillId="0" borderId="28" xfId="0" applyFont="1" applyFill="1" applyBorder="1" applyAlignment="1">
      <alignment horizontal="center" vertical="center"/>
    </xf>
    <xf numFmtId="49" fontId="14" fillId="0" borderId="13" xfId="2" applyNumberFormat="1" applyFont="1" applyFill="1" applyBorder="1" applyAlignment="1">
      <alignment horizontal="left" vertical="center" wrapText="1"/>
    </xf>
    <xf numFmtId="0" fontId="14" fillId="0" borderId="12" xfId="2" applyFont="1" applyFill="1" applyBorder="1" applyAlignment="1">
      <alignment vertical="center" wrapText="1"/>
    </xf>
    <xf numFmtId="0" fontId="14" fillId="0" borderId="1" xfId="2" applyFont="1" applyFill="1" applyBorder="1" applyAlignment="1">
      <alignment vertical="center" wrapText="1"/>
    </xf>
    <xf numFmtId="0" fontId="14" fillId="0" borderId="28" xfId="0" applyFont="1" applyFill="1" applyBorder="1"/>
    <xf numFmtId="0" fontId="14" fillId="0" borderId="28" xfId="0" applyFont="1" applyFill="1" applyBorder="1" applyAlignment="1">
      <alignment horizontal="center" vertical="center" wrapText="1"/>
    </xf>
    <xf numFmtId="166" fontId="14" fillId="0" borderId="28" xfId="13"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2" applyFont="1" applyFill="1" applyBorder="1" applyAlignment="1">
      <alignment vertical="center" wrapText="1"/>
    </xf>
    <xf numFmtId="0" fontId="14" fillId="0" borderId="30" xfId="2" applyFont="1" applyFill="1" applyBorder="1" applyAlignment="1">
      <alignment vertical="center" wrapText="1"/>
    </xf>
    <xf numFmtId="0" fontId="14" fillId="0" borderId="7" xfId="2" applyFont="1" applyFill="1" applyBorder="1" applyAlignment="1">
      <alignment vertical="center" wrapText="1"/>
    </xf>
    <xf numFmtId="0" fontId="14" fillId="0" borderId="36" xfId="0" applyFont="1" applyFill="1" applyBorder="1" applyAlignment="1">
      <alignment horizontal="center" vertical="center"/>
    </xf>
    <xf numFmtId="0" fontId="14" fillId="0" borderId="0"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14" fillId="0" borderId="32" xfId="2" applyFont="1" applyFill="1" applyBorder="1" applyAlignment="1">
      <alignment vertical="center" wrapText="1"/>
    </xf>
    <xf numFmtId="0" fontId="14" fillId="0" borderId="11" xfId="0" applyFont="1" applyFill="1" applyBorder="1" applyAlignment="1">
      <alignment horizontal="center" vertical="center"/>
    </xf>
    <xf numFmtId="49" fontId="14" fillId="0" borderId="3" xfId="2" applyNumberFormat="1"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vertical="center" wrapText="1"/>
    </xf>
    <xf numFmtId="0" fontId="14" fillId="0" borderId="14" xfId="0" applyFont="1" applyFill="1" applyBorder="1" applyAlignment="1">
      <alignment vertical="center" wrapText="1"/>
    </xf>
    <xf numFmtId="166" fontId="14" fillId="0" borderId="32" xfId="0" applyNumberFormat="1" applyFont="1" applyFill="1" applyBorder="1" applyAlignment="1">
      <alignment horizontal="center" vertical="center"/>
    </xf>
    <xf numFmtId="0" fontId="14" fillId="0" borderId="32" xfId="0" applyFont="1" applyFill="1" applyBorder="1" applyAlignment="1">
      <alignment horizontal="center" vertical="center" wrapText="1"/>
    </xf>
    <xf numFmtId="0" fontId="14" fillId="0" borderId="23" xfId="0" applyFont="1" applyFill="1" applyBorder="1" applyAlignment="1">
      <alignment horizontal="center" vertical="center" wrapText="1"/>
    </xf>
    <xf numFmtId="49" fontId="14" fillId="0" borderId="22" xfId="2" applyNumberFormat="1" applyFont="1" applyFill="1" applyBorder="1" applyAlignment="1">
      <alignment horizontal="left" vertical="center" wrapText="1"/>
    </xf>
    <xf numFmtId="0" fontId="14" fillId="0" borderId="32" xfId="0" applyFont="1" applyFill="1" applyBorder="1" applyAlignment="1">
      <alignment horizontal="center" vertical="center" textRotation="90" wrapText="1"/>
    </xf>
    <xf numFmtId="0" fontId="14" fillId="0" borderId="34" xfId="0" applyFont="1" applyFill="1" applyBorder="1"/>
    <xf numFmtId="0" fontId="14" fillId="0" borderId="28" xfId="0" applyFont="1" applyFill="1" applyBorder="1" applyAlignment="1" applyProtection="1">
      <alignment horizontal="center" vertical="center" wrapText="1"/>
      <protection locked="0"/>
    </xf>
    <xf numFmtId="166" fontId="14" fillId="0" borderId="28" xfId="13" applyNumberFormat="1" applyFont="1" applyFill="1" applyBorder="1" applyAlignment="1">
      <alignment horizontal="center" vertical="center" wrapText="1"/>
    </xf>
    <xf numFmtId="0" fontId="14" fillId="0" borderId="15" xfId="0" applyFont="1" applyFill="1" applyBorder="1"/>
    <xf numFmtId="166" fontId="14" fillId="0" borderId="1" xfId="13" applyNumberFormat="1" applyFont="1" applyFill="1" applyBorder="1" applyAlignment="1">
      <alignment horizontal="center" vertical="center"/>
    </xf>
    <xf numFmtId="49" fontId="14" fillId="0" borderId="29" xfId="2" applyNumberFormat="1" applyFont="1" applyFill="1" applyBorder="1" applyAlignment="1">
      <alignment horizontal="left" vertical="center" wrapText="1"/>
    </xf>
    <xf numFmtId="14" fontId="14" fillId="0" borderId="34" xfId="0" applyNumberFormat="1" applyFont="1" applyFill="1" applyBorder="1" applyAlignment="1">
      <alignment horizontal="center" vertical="center" textRotation="90" wrapText="1"/>
    </xf>
    <xf numFmtId="166" fontId="14" fillId="0" borderId="32"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xf>
    <xf numFmtId="166" fontId="14" fillId="0" borderId="28" xfId="0" applyNumberFormat="1" applyFont="1" applyFill="1" applyBorder="1" applyAlignment="1">
      <alignment horizontal="center" vertical="center"/>
    </xf>
    <xf numFmtId="0" fontId="14" fillId="0" borderId="35" xfId="0" applyFont="1" applyFill="1" applyBorder="1"/>
    <xf numFmtId="0" fontId="14" fillId="0" borderId="35" xfId="0" applyFont="1" applyFill="1" applyBorder="1" applyAlignment="1">
      <alignment horizontal="center" vertical="center" wrapText="1"/>
    </xf>
    <xf numFmtId="166" fontId="14" fillId="0" borderId="35" xfId="0" applyNumberFormat="1" applyFont="1" applyFill="1" applyBorder="1" applyAlignment="1">
      <alignment horizontal="center" vertical="center"/>
    </xf>
    <xf numFmtId="0" fontId="14" fillId="0" borderId="35" xfId="0" applyFont="1" applyFill="1" applyBorder="1" applyAlignment="1">
      <alignment horizontal="center" vertical="center"/>
    </xf>
    <xf numFmtId="14" fontId="14" fillId="0" borderId="1" xfId="0" applyNumberFormat="1" applyFont="1" applyFill="1" applyBorder="1" applyAlignment="1">
      <alignment horizontal="center" vertical="center" textRotation="90" wrapText="1"/>
    </xf>
    <xf numFmtId="0" fontId="14" fillId="0" borderId="1" xfId="0" applyFont="1" applyFill="1" applyBorder="1"/>
    <xf numFmtId="0" fontId="14" fillId="0" borderId="1" xfId="2" applyFont="1" applyFill="1" applyBorder="1" applyAlignment="1">
      <alignment horizontal="center" vertical="center" wrapText="1"/>
    </xf>
    <xf numFmtId="0" fontId="14" fillId="0" borderId="28" xfId="2" applyFont="1" applyFill="1" applyBorder="1" applyAlignment="1">
      <alignment horizontal="center" vertical="center" wrapText="1"/>
    </xf>
    <xf numFmtId="0" fontId="14" fillId="0" borderId="34" xfId="0" applyFont="1" applyFill="1" applyBorder="1" applyAlignment="1">
      <alignment horizontal="center" vertical="center" wrapText="1"/>
    </xf>
    <xf numFmtId="166" fontId="14" fillId="0" borderId="34" xfId="0" applyNumberFormat="1" applyFont="1" applyFill="1" applyBorder="1" applyAlignment="1">
      <alignment horizontal="center" vertical="center" wrapText="1"/>
    </xf>
    <xf numFmtId="0" fontId="14" fillId="0" borderId="32" xfId="12" applyFont="1" applyFill="1" applyBorder="1" applyAlignment="1">
      <alignment horizontal="center" vertical="center" wrapText="1"/>
    </xf>
    <xf numFmtId="0" fontId="15" fillId="0" borderId="32" xfId="0" applyFont="1" applyFill="1" applyBorder="1"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14" fillId="0" borderId="21" xfId="2" applyFont="1" applyFill="1" applyBorder="1" applyAlignment="1">
      <alignment horizontal="center" vertical="center" wrapText="1"/>
    </xf>
    <xf numFmtId="49" fontId="14" fillId="0" borderId="9" xfId="4" applyNumberFormat="1" applyFont="1" applyFill="1" applyBorder="1" applyAlignment="1">
      <alignment horizontal="center" vertical="center" wrapText="1"/>
    </xf>
    <xf numFmtId="0" fontId="14" fillId="0" borderId="5" xfId="2" applyFont="1" applyFill="1" applyBorder="1" applyAlignment="1">
      <alignment horizontal="center" vertical="center" wrapText="1"/>
    </xf>
    <xf numFmtId="49" fontId="14" fillId="0" borderId="12" xfId="4" applyNumberFormat="1" applyFont="1" applyFill="1" applyBorder="1" applyAlignment="1">
      <alignment horizontal="center" vertical="center" wrapText="1"/>
    </xf>
    <xf numFmtId="49" fontId="14" fillId="0" borderId="4" xfId="4" applyNumberFormat="1" applyFont="1" applyFill="1" applyBorder="1" applyAlignment="1">
      <alignment horizontal="center" vertical="center" wrapText="1"/>
    </xf>
    <xf numFmtId="0" fontId="14" fillId="0" borderId="31" xfId="2" applyFont="1" applyFill="1" applyBorder="1" applyAlignment="1">
      <alignment horizontal="center" vertical="center" wrapText="1"/>
    </xf>
    <xf numFmtId="49" fontId="14" fillId="0" borderId="30" xfId="4" applyNumberFormat="1" applyFont="1" applyFill="1" applyBorder="1" applyAlignment="1">
      <alignment horizontal="center" vertical="center" wrapText="1"/>
    </xf>
    <xf numFmtId="0" fontId="14" fillId="0" borderId="8" xfId="2" applyFont="1" applyFill="1" applyBorder="1" applyAlignment="1">
      <alignment horizontal="center" vertical="center" wrapText="1"/>
    </xf>
    <xf numFmtId="49" fontId="14" fillId="0" borderId="7" xfId="2" applyNumberFormat="1" applyFont="1" applyFill="1" applyBorder="1" applyAlignment="1">
      <alignment horizontal="center" vertical="center" wrapText="1"/>
    </xf>
    <xf numFmtId="0" fontId="14" fillId="0" borderId="6" xfId="2" applyFont="1" applyFill="1" applyBorder="1" applyAlignment="1">
      <alignment horizontal="center" vertical="center" wrapText="1"/>
    </xf>
    <xf numFmtId="49" fontId="14" fillId="0" borderId="31" xfId="4" applyNumberFormat="1" applyFont="1" applyFill="1" applyBorder="1" applyAlignment="1">
      <alignment horizontal="center" vertical="center" wrapText="1"/>
    </xf>
    <xf numFmtId="49" fontId="14" fillId="0" borderId="12" xfId="3" applyNumberFormat="1" applyFont="1" applyFill="1" applyBorder="1" applyAlignment="1">
      <alignment horizontal="center" vertical="center" wrapText="1"/>
    </xf>
    <xf numFmtId="49" fontId="14" fillId="0" borderId="30" xfId="3" applyNumberFormat="1" applyFont="1" applyFill="1" applyBorder="1" applyAlignment="1">
      <alignment horizontal="center" vertical="center" wrapText="1"/>
    </xf>
    <xf numFmtId="49" fontId="14" fillId="0" borderId="4" xfId="3"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2" xfId="2" applyFont="1" applyFill="1" applyBorder="1" applyAlignment="1">
      <alignment horizontal="center" vertical="center" wrapText="1"/>
    </xf>
    <xf numFmtId="49" fontId="14" fillId="0" borderId="11" xfId="2" applyNumberFormat="1" applyFont="1" applyFill="1" applyBorder="1" applyAlignment="1">
      <alignment horizontal="center" vertical="center" wrapText="1"/>
    </xf>
    <xf numFmtId="0" fontId="14" fillId="0" borderId="33" xfId="2" applyFont="1" applyFill="1" applyBorder="1" applyAlignment="1">
      <alignment horizontal="center" vertical="center" wrapText="1"/>
    </xf>
    <xf numFmtId="49" fontId="14" fillId="0" borderId="32" xfId="2" applyNumberFormat="1" applyFont="1" applyFill="1" applyBorder="1" applyAlignment="1">
      <alignment horizontal="center" vertical="center" wrapText="1"/>
    </xf>
    <xf numFmtId="0" fontId="14" fillId="0" borderId="12" xfId="2" applyFont="1" applyFill="1" applyBorder="1" applyAlignment="1">
      <alignment horizontal="center" vertical="center" wrapText="1"/>
    </xf>
    <xf numFmtId="49" fontId="14" fillId="0" borderId="1" xfId="2" applyNumberFormat="1" applyFont="1" applyFill="1" applyBorder="1" applyAlignment="1">
      <alignment horizontal="center" vertical="center" wrapText="1"/>
    </xf>
    <xf numFmtId="0" fontId="14" fillId="0" borderId="4" xfId="2" applyFont="1" applyFill="1" applyBorder="1" applyAlignment="1">
      <alignment horizontal="center" vertical="center" wrapText="1"/>
    </xf>
    <xf numFmtId="49" fontId="14" fillId="0" borderId="0" xfId="2" applyNumberFormat="1"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13" xfId="2"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2" applyFont="1" applyFill="1" applyBorder="1" applyAlignment="1">
      <alignment horizontal="center" vertical="center" wrapText="1"/>
    </xf>
    <xf numFmtId="44" fontId="14" fillId="0" borderId="10" xfId="1" applyNumberFormat="1" applyFont="1" applyFill="1" applyBorder="1" applyAlignment="1">
      <alignment horizontal="center" vertical="center"/>
    </xf>
    <xf numFmtId="44" fontId="14" fillId="0" borderId="45" xfId="13" applyNumberFormat="1" applyFont="1" applyFill="1" applyBorder="1" applyAlignment="1">
      <alignment horizontal="center" vertical="center"/>
    </xf>
    <xf numFmtId="44" fontId="14" fillId="0" borderId="23" xfId="13" applyNumberFormat="1" applyFont="1" applyFill="1" applyBorder="1" applyAlignment="1">
      <alignment horizontal="center" vertical="center"/>
    </xf>
    <xf numFmtId="44" fontId="14" fillId="0" borderId="5" xfId="1" applyNumberFormat="1" applyFont="1" applyFill="1" applyBorder="1" applyAlignment="1">
      <alignment horizontal="center" vertical="center"/>
    </xf>
    <xf numFmtId="44" fontId="14" fillId="0" borderId="17" xfId="1" applyNumberFormat="1" applyFont="1" applyFill="1" applyBorder="1" applyAlignment="1">
      <alignment horizontal="center" vertical="center"/>
    </xf>
    <xf numFmtId="44" fontId="14" fillId="0" borderId="31" xfId="1" applyNumberFormat="1" applyFont="1" applyFill="1" applyBorder="1" applyAlignment="1">
      <alignment horizontal="center" vertical="center"/>
    </xf>
    <xf numFmtId="44" fontId="14" fillId="0" borderId="18" xfId="1" applyNumberFormat="1" applyFont="1" applyFill="1" applyBorder="1" applyAlignment="1">
      <alignment horizontal="center" vertical="center"/>
    </xf>
    <xf numFmtId="44" fontId="14" fillId="0" borderId="16" xfId="1" applyNumberFormat="1" applyFont="1" applyFill="1" applyBorder="1" applyAlignment="1">
      <alignment horizontal="center" vertical="center"/>
    </xf>
    <xf numFmtId="44" fontId="14" fillId="0" borderId="19" xfId="1" applyNumberFormat="1" applyFont="1" applyFill="1" applyBorder="1" applyAlignment="1">
      <alignment horizontal="center" vertical="center"/>
    </xf>
    <xf numFmtId="44" fontId="14" fillId="0" borderId="32" xfId="1" applyNumberFormat="1" applyFont="1" applyFill="1" applyBorder="1" applyAlignment="1">
      <alignment horizontal="center" vertical="center" wrapText="1"/>
    </xf>
    <xf numFmtId="44" fontId="14" fillId="0" borderId="32" xfId="0" applyNumberFormat="1" applyFont="1" applyFill="1" applyBorder="1" applyAlignment="1">
      <alignment horizontal="center" vertical="center" wrapText="1"/>
    </xf>
    <xf numFmtId="44" fontId="14" fillId="0" borderId="20" xfId="1" applyNumberFormat="1" applyFont="1" applyFill="1" applyBorder="1" applyAlignment="1">
      <alignment horizontal="center" vertical="center"/>
    </xf>
    <xf numFmtId="44" fontId="14" fillId="0" borderId="6" xfId="0" applyNumberFormat="1" applyFont="1" applyFill="1" applyBorder="1" applyAlignment="1">
      <alignment horizontal="center" vertical="center" wrapText="1"/>
    </xf>
    <xf numFmtId="44" fontId="14" fillId="0" borderId="20" xfId="0" applyNumberFormat="1" applyFont="1" applyFill="1" applyBorder="1" applyAlignment="1">
      <alignment horizontal="center" vertical="center" wrapText="1"/>
    </xf>
    <xf numFmtId="44" fontId="9" fillId="2" borderId="20" xfId="0" applyNumberFormat="1" applyFont="1" applyFill="1" applyBorder="1" applyAlignment="1">
      <alignment horizontal="center" vertical="center" wrapText="1"/>
    </xf>
    <xf numFmtId="44" fontId="0" fillId="0" borderId="0" xfId="0" applyNumberFormat="1" applyAlignment="1">
      <alignment horizontal="center" vertical="center"/>
    </xf>
    <xf numFmtId="44" fontId="5" fillId="0" borderId="0" xfId="0" applyNumberFormat="1" applyFont="1" applyAlignment="1">
      <alignment horizontal="center" vertical="center"/>
    </xf>
    <xf numFmtId="49" fontId="14" fillId="0" borderId="51" xfId="2" applyNumberFormat="1" applyFont="1" applyFill="1" applyBorder="1" applyAlignment="1">
      <alignment horizontal="left" vertical="center" wrapText="1"/>
    </xf>
    <xf numFmtId="0" fontId="14" fillId="0" borderId="52" xfId="2" applyFont="1" applyFill="1" applyBorder="1" applyAlignment="1">
      <alignment vertical="center" wrapText="1"/>
    </xf>
    <xf numFmtId="0" fontId="14" fillId="0" borderId="53" xfId="2"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38" xfId="2" applyFont="1" applyFill="1" applyBorder="1" applyAlignment="1">
      <alignment vertical="center" wrapText="1"/>
    </xf>
    <xf numFmtId="2" fontId="0" fillId="0" borderId="0" xfId="0" applyNumberFormat="1" applyAlignment="1">
      <alignment horizontal="justify"/>
    </xf>
    <xf numFmtId="2" fontId="8" fillId="2" borderId="1" xfId="2" applyNumberFormat="1" applyFont="1" applyFill="1" applyBorder="1" applyAlignment="1">
      <alignment horizontal="justify" vertical="center" wrapText="1"/>
    </xf>
    <xf numFmtId="2" fontId="14" fillId="0" borderId="9" xfId="2" applyNumberFormat="1" applyFont="1" applyFill="1" applyBorder="1" applyAlignment="1">
      <alignment horizontal="justify" vertical="top" wrapText="1"/>
    </xf>
    <xf numFmtId="2" fontId="14" fillId="0" borderId="12" xfId="2" applyNumberFormat="1" applyFont="1" applyFill="1" applyBorder="1" applyAlignment="1">
      <alignment horizontal="justify" vertical="top" wrapText="1"/>
    </xf>
    <xf numFmtId="2" fontId="14" fillId="0" borderId="4" xfId="2" applyNumberFormat="1" applyFont="1" applyFill="1" applyBorder="1" applyAlignment="1">
      <alignment horizontal="justify" vertical="top" wrapText="1"/>
    </xf>
    <xf numFmtId="2" fontId="14" fillId="0" borderId="30" xfId="2" applyNumberFormat="1" applyFont="1" applyFill="1" applyBorder="1" applyAlignment="1">
      <alignment horizontal="justify" vertical="top" wrapText="1"/>
    </xf>
    <xf numFmtId="2" fontId="14" fillId="0" borderId="7" xfId="2" applyNumberFormat="1" applyFont="1" applyFill="1" applyBorder="1" applyAlignment="1">
      <alignment horizontal="justify" vertical="top" wrapText="1"/>
    </xf>
    <xf numFmtId="2" fontId="14" fillId="0" borderId="1" xfId="2" applyNumberFormat="1" applyFont="1" applyFill="1" applyBorder="1" applyAlignment="1">
      <alignment horizontal="justify" vertical="top" wrapText="1"/>
    </xf>
    <xf numFmtId="2" fontId="14" fillId="0" borderId="52" xfId="2" applyNumberFormat="1" applyFont="1" applyFill="1" applyBorder="1" applyAlignment="1">
      <alignment horizontal="justify" vertical="top" wrapText="1"/>
    </xf>
    <xf numFmtId="2" fontId="14" fillId="0" borderId="21" xfId="2" applyNumberFormat="1" applyFont="1" applyFill="1" applyBorder="1" applyAlignment="1">
      <alignment horizontal="justify" vertical="top" wrapText="1"/>
    </xf>
    <xf numFmtId="2" fontId="14" fillId="0" borderId="32" xfId="2" applyNumberFormat="1" applyFont="1" applyFill="1" applyBorder="1" applyAlignment="1">
      <alignment horizontal="justify" vertical="top" wrapText="1"/>
    </xf>
    <xf numFmtId="2" fontId="14" fillId="0" borderId="1" xfId="0" applyNumberFormat="1" applyFont="1" applyFill="1" applyBorder="1" applyAlignment="1">
      <alignment horizontal="justify" vertical="top" wrapText="1"/>
    </xf>
    <xf numFmtId="2" fontId="14" fillId="0" borderId="11" xfId="0" applyNumberFormat="1" applyFont="1" applyFill="1" applyBorder="1" applyAlignment="1">
      <alignment horizontal="justify" vertical="top" wrapText="1"/>
    </xf>
    <xf numFmtId="2" fontId="14" fillId="0" borderId="14" xfId="0" applyNumberFormat="1" applyFont="1" applyFill="1" applyBorder="1" applyAlignment="1">
      <alignment horizontal="justify" vertical="top" wrapText="1"/>
    </xf>
    <xf numFmtId="14" fontId="14" fillId="0" borderId="28" xfId="0" applyNumberFormat="1" applyFont="1" applyFill="1" applyBorder="1" applyAlignment="1">
      <alignment horizontal="center" vertical="center" textRotation="90"/>
    </xf>
    <xf numFmtId="14" fontId="14" fillId="0" borderId="15" xfId="0" applyNumberFormat="1" applyFont="1" applyFill="1" applyBorder="1" applyAlignment="1">
      <alignment horizontal="center" vertical="center" textRotation="90"/>
    </xf>
    <xf numFmtId="14" fontId="14" fillId="0" borderId="34" xfId="0" applyNumberFormat="1" applyFont="1" applyFill="1" applyBorder="1" applyAlignment="1">
      <alignment horizontal="center" vertical="center" textRotation="90"/>
    </xf>
    <xf numFmtId="14" fontId="14" fillId="0" borderId="37" xfId="0" applyNumberFormat="1" applyFont="1" applyFill="1" applyBorder="1" applyAlignment="1">
      <alignment horizontal="center" vertical="center" textRotation="90"/>
    </xf>
    <xf numFmtId="14" fontId="14" fillId="0" borderId="23" xfId="0" applyNumberFormat="1" applyFont="1" applyFill="1" applyBorder="1" applyAlignment="1">
      <alignment horizontal="center" vertical="center" textRotation="90"/>
    </xf>
    <xf numFmtId="0" fontId="14" fillId="0" borderId="35" xfId="0" applyFont="1" applyFill="1" applyBorder="1" applyAlignment="1">
      <alignment horizontal="center" wrapText="1"/>
    </xf>
    <xf numFmtId="0" fontId="0" fillId="0" borderId="0" xfId="0" applyAlignment="1">
      <alignment horizontal="center" vertical="center"/>
    </xf>
    <xf numFmtId="0" fontId="4" fillId="4" borderId="24" xfId="0" applyFont="1" applyFill="1" applyBorder="1" applyAlignment="1">
      <alignment horizontal="center" vertical="center" wrapText="1"/>
    </xf>
    <xf numFmtId="0" fontId="4" fillId="4" borderId="46" xfId="0" applyFont="1" applyFill="1" applyBorder="1" applyAlignment="1">
      <alignment horizontal="center" vertical="center" wrapText="1"/>
    </xf>
    <xf numFmtId="2" fontId="4" fillId="4" borderId="46" xfId="0" applyNumberFormat="1" applyFont="1" applyFill="1" applyBorder="1" applyAlignment="1">
      <alignment horizontal="center" vertical="center" wrapText="1"/>
    </xf>
    <xf numFmtId="44" fontId="4" fillId="4" borderId="49" xfId="0" applyNumberFormat="1" applyFont="1" applyFill="1" applyBorder="1" applyAlignment="1">
      <alignment horizontal="center" vertical="center" wrapText="1"/>
    </xf>
    <xf numFmtId="165" fontId="4" fillId="4" borderId="46" xfId="11" applyFont="1" applyFill="1" applyBorder="1" applyAlignment="1">
      <alignment horizontal="center" vertical="center" wrapText="1"/>
    </xf>
    <xf numFmtId="0" fontId="4" fillId="4" borderId="46" xfId="12" applyFont="1" applyFill="1" applyBorder="1" applyAlignment="1">
      <alignment horizontal="center" vertical="center" wrapText="1"/>
    </xf>
    <xf numFmtId="0" fontId="4" fillId="4" borderId="49" xfId="12" applyFont="1" applyFill="1" applyBorder="1" applyAlignment="1">
      <alignment horizontal="center" vertical="center" wrapText="1"/>
    </xf>
    <xf numFmtId="0" fontId="4" fillId="4" borderId="50" xfId="12" applyFont="1" applyFill="1" applyBorder="1" applyAlignment="1">
      <alignment horizontal="center" vertical="center" wrapText="1"/>
    </xf>
    <xf numFmtId="0" fontId="12" fillId="3" borderId="27" xfId="0" applyFont="1" applyFill="1" applyBorder="1" applyAlignment="1">
      <alignment horizontal="center" vertical="center"/>
    </xf>
    <xf numFmtId="166" fontId="14" fillId="0" borderId="32" xfId="13" applyNumberFormat="1" applyFont="1" applyFill="1" applyBorder="1" applyAlignment="1">
      <alignment horizontal="center" vertical="center"/>
    </xf>
    <xf numFmtId="166" fontId="14" fillId="0" borderId="32" xfId="13" applyNumberFormat="1" applyFont="1" applyFill="1" applyBorder="1" applyAlignment="1">
      <alignment horizontal="center" vertical="center" wrapText="1"/>
    </xf>
    <xf numFmtId="0" fontId="5" fillId="0" borderId="32" xfId="0" applyFont="1" applyBorder="1" applyAlignment="1">
      <alignment horizontal="center" vertical="center"/>
    </xf>
    <xf numFmtId="0" fontId="14" fillId="0" borderId="54" xfId="12" applyFont="1" applyFill="1" applyBorder="1" applyAlignment="1">
      <alignment horizontal="center" vertical="center" wrapText="1"/>
    </xf>
    <xf numFmtId="0" fontId="14" fillId="0" borderId="23" xfId="12"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23" xfId="0" applyFont="1" applyFill="1" applyBorder="1" applyAlignment="1">
      <alignment horizontal="center" vertical="center" wrapText="1"/>
    </xf>
    <xf numFmtId="49" fontId="14" fillId="0" borderId="42" xfId="3" applyNumberFormat="1" applyFont="1" applyFill="1" applyBorder="1" applyAlignment="1">
      <alignment horizontal="center" vertical="center" wrapText="1"/>
    </xf>
    <xf numFmtId="49" fontId="14" fillId="0" borderId="43" xfId="3" applyNumberFormat="1" applyFont="1" applyFill="1" applyBorder="1" applyAlignment="1">
      <alignment horizontal="center" vertical="center" wrapText="1"/>
    </xf>
    <xf numFmtId="49" fontId="14" fillId="0" borderId="44" xfId="3" applyNumberFormat="1" applyFont="1" applyFill="1" applyBorder="1" applyAlignment="1">
      <alignment horizontal="center" vertical="center" wrapText="1"/>
    </xf>
    <xf numFmtId="44" fontId="14" fillId="0" borderId="36" xfId="1" applyNumberFormat="1" applyFont="1" applyFill="1" applyBorder="1" applyAlignment="1">
      <alignment horizontal="center" vertical="center" wrapText="1"/>
    </xf>
    <xf numFmtId="44" fontId="14" fillId="0" borderId="37" xfId="1" applyNumberFormat="1" applyFont="1" applyFill="1" applyBorder="1" applyAlignment="1">
      <alignment horizontal="center" vertical="center" wrapText="1"/>
    </xf>
    <xf numFmtId="44" fontId="14" fillId="0" borderId="23" xfId="1" applyNumberFormat="1" applyFont="1" applyFill="1" applyBorder="1" applyAlignment="1">
      <alignment horizontal="center" vertical="center" wrapText="1"/>
    </xf>
    <xf numFmtId="0" fontId="14" fillId="0" borderId="32" xfId="0" applyFont="1" applyFill="1" applyBorder="1" applyAlignment="1">
      <alignment horizontal="center" vertical="center"/>
    </xf>
    <xf numFmtId="14" fontId="14" fillId="0" borderId="36" xfId="0" applyNumberFormat="1" applyFont="1" applyFill="1" applyBorder="1" applyAlignment="1">
      <alignment horizontal="center" vertical="center" textRotation="90" wrapText="1"/>
    </xf>
    <xf numFmtId="14" fontId="14" fillId="0" borderId="37" xfId="0" applyNumberFormat="1" applyFont="1" applyFill="1" applyBorder="1" applyAlignment="1">
      <alignment horizontal="center" vertical="center" textRotation="90" wrapText="1"/>
    </xf>
    <xf numFmtId="14" fontId="14" fillId="0" borderId="23" xfId="0" applyNumberFormat="1" applyFont="1" applyFill="1" applyBorder="1" applyAlignment="1">
      <alignment horizontal="center" vertical="center" textRotation="90" wrapText="1"/>
    </xf>
    <xf numFmtId="0" fontId="14" fillId="0" borderId="32" xfId="12" applyFont="1" applyFill="1" applyBorder="1" applyAlignment="1">
      <alignment horizontal="center" vertical="center" wrapText="1"/>
    </xf>
    <xf numFmtId="49" fontId="14" fillId="0" borderId="32" xfId="4" applyNumberFormat="1" applyFont="1" applyFill="1" applyBorder="1" applyAlignment="1">
      <alignment horizontal="center" vertical="center" wrapText="1"/>
    </xf>
    <xf numFmtId="44" fontId="14" fillId="0" borderId="32" xfId="1" applyNumberFormat="1" applyFont="1" applyFill="1" applyBorder="1" applyAlignment="1">
      <alignment horizontal="center" vertical="center"/>
    </xf>
    <xf numFmtId="0" fontId="14" fillId="0" borderId="32" xfId="0" applyFont="1" applyFill="1" applyBorder="1" applyAlignment="1">
      <alignment horizontal="center" vertical="center" textRotation="90" wrapText="1"/>
    </xf>
    <xf numFmtId="166" fontId="14" fillId="0" borderId="36" xfId="0" applyNumberFormat="1" applyFont="1" applyFill="1" applyBorder="1" applyAlignment="1">
      <alignment horizontal="center" vertical="center"/>
    </xf>
    <xf numFmtId="166" fontId="14" fillId="0" borderId="21" xfId="0" applyNumberFormat="1" applyFont="1" applyFill="1" applyBorder="1" applyAlignment="1">
      <alignment horizontal="center" vertical="center"/>
    </xf>
    <xf numFmtId="166" fontId="14" fillId="0" borderId="55" xfId="0" applyNumberFormat="1" applyFont="1" applyFill="1" applyBorder="1" applyAlignment="1">
      <alignment horizontal="center" vertical="center"/>
    </xf>
    <xf numFmtId="0" fontId="14" fillId="0" borderId="39" xfId="2" applyFont="1" applyFill="1" applyBorder="1" applyAlignment="1">
      <alignment horizontal="center" vertical="center" wrapText="1"/>
    </xf>
    <xf numFmtId="0" fontId="14" fillId="0" borderId="40" xfId="2" applyFont="1" applyFill="1" applyBorder="1" applyAlignment="1">
      <alignment horizontal="center" vertical="center" wrapText="1"/>
    </xf>
    <xf numFmtId="0" fontId="14" fillId="0" borderId="41" xfId="2" applyFont="1" applyFill="1" applyBorder="1" applyAlignment="1">
      <alignment horizontal="center" vertical="center" wrapText="1"/>
    </xf>
    <xf numFmtId="0" fontId="14" fillId="0" borderId="47" xfId="0" applyFont="1" applyFill="1" applyBorder="1" applyAlignment="1">
      <alignment horizontal="center" vertical="center"/>
    </xf>
    <xf numFmtId="0" fontId="14" fillId="0" borderId="48" xfId="0" applyFont="1" applyFill="1" applyBorder="1" applyAlignment="1">
      <alignment horizontal="center" vertical="center"/>
    </xf>
    <xf numFmtId="49" fontId="14" fillId="0" borderId="32" xfId="2" applyNumberFormat="1" applyFont="1" applyFill="1" applyBorder="1" applyAlignment="1">
      <alignment horizontal="center" vertical="center" wrapText="1"/>
    </xf>
    <xf numFmtId="0" fontId="14" fillId="0" borderId="32" xfId="2" applyFont="1" applyFill="1" applyBorder="1" applyAlignment="1">
      <alignment horizontal="center" vertical="center" wrapText="1"/>
    </xf>
    <xf numFmtId="2" fontId="14" fillId="0" borderId="32" xfId="2" applyNumberFormat="1" applyFont="1" applyFill="1" applyBorder="1" applyAlignment="1">
      <alignment horizontal="justify" vertical="top" wrapText="1"/>
    </xf>
  </cellXfs>
  <cellStyles count="23">
    <cellStyle name="Excel Built-in Normal" xfId="2"/>
    <cellStyle name="Excel Built-in Normal 1" xfId="3"/>
    <cellStyle name="Excel Built-in Normal 2" xfId="4"/>
    <cellStyle name="Migliaia" xfId="1" builtinId="3"/>
    <cellStyle name="Migliaia 2" xfId="6"/>
    <cellStyle name="Migliaia 2 2" xfId="7"/>
    <cellStyle name="Migliaia 2 2 2" xfId="15"/>
    <cellStyle name="Migliaia 2 2 3" xfId="20"/>
    <cellStyle name="Migliaia 2 3" xfId="14"/>
    <cellStyle name="Migliaia 2 4" xfId="19"/>
    <cellStyle name="Migliaia 3" xfId="5"/>
    <cellStyle name="Migliaia 4" xfId="11"/>
    <cellStyle name="Normale" xfId="0" builtinId="0"/>
    <cellStyle name="Normale 2" xfId="8"/>
    <cellStyle name="Normale 2 2" xfId="9"/>
    <cellStyle name="Normale 2 2 2" xfId="17"/>
    <cellStyle name="Normale 2 2 3" xfId="22"/>
    <cellStyle name="Normale 2 3" xfId="16"/>
    <cellStyle name="Normale 2 4" xfId="21"/>
    <cellStyle name="Normale 3" xfId="12"/>
    <cellStyle name="Normale 3 2" xfId="18"/>
    <cellStyle name="Percentuale 2" xfId="10"/>
    <cellStyle name="Valuta" xfId="1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tabSelected="1" zoomScale="90" zoomScaleNormal="90" workbookViewId="0">
      <pane ySplit="3" topLeftCell="A14" activePane="bottomLeft" state="frozen"/>
      <selection pane="bottomLeft" activeCell="N14" sqref="N14"/>
    </sheetView>
  </sheetViews>
  <sheetFormatPr defaultRowHeight="15" x14ac:dyDescent="0.25"/>
  <cols>
    <col min="2" max="2" width="11.85546875" customWidth="1"/>
    <col min="3" max="3" width="24.85546875" customWidth="1"/>
    <col min="4" max="4" width="42" style="121" customWidth="1"/>
    <col min="5" max="5" width="16.7109375" style="70" customWidth="1"/>
    <col min="6" max="7" width="15.7109375" style="71" customWidth="1"/>
    <col min="8" max="8" width="15.7109375" style="114" customWidth="1"/>
    <col min="9" max="9" width="15.7109375" customWidth="1"/>
    <col min="10" max="10" width="4.5703125" hidden="1" customWidth="1"/>
    <col min="11" max="12" width="4.28515625" hidden="1" customWidth="1"/>
    <col min="13" max="13" width="19.7109375" customWidth="1"/>
    <col min="14" max="14" width="22.28515625" style="141" customWidth="1"/>
    <col min="15" max="16" width="16.28515625" customWidth="1"/>
    <col min="17" max="17" width="22.85546875" customWidth="1"/>
    <col min="18" max="18" width="16.28515625" style="15" customWidth="1"/>
    <col min="19" max="19" width="27.7109375" style="141" customWidth="1"/>
  </cols>
  <sheetData>
    <row r="1" spans="1:22" ht="26.25" customHeight="1" thickBot="1" x14ac:dyDescent="0.4">
      <c r="O1" s="8" t="s">
        <v>159</v>
      </c>
      <c r="P1" s="9"/>
      <c r="Q1" s="9"/>
      <c r="R1" s="14"/>
      <c r="S1" s="150"/>
    </row>
    <row r="2" spans="1:22" ht="15.75" thickBot="1" x14ac:dyDescent="0.3"/>
    <row r="3" spans="1:22" s="141" customFormat="1" ht="54.75" customHeight="1" thickBot="1" x14ac:dyDescent="0.3">
      <c r="A3" s="142" t="s">
        <v>0</v>
      </c>
      <c r="B3" s="143" t="s">
        <v>1</v>
      </c>
      <c r="C3" s="143" t="s">
        <v>2</v>
      </c>
      <c r="D3" s="144" t="s">
        <v>3</v>
      </c>
      <c r="E3" s="143" t="s">
        <v>4</v>
      </c>
      <c r="F3" s="143" t="s">
        <v>5</v>
      </c>
      <c r="G3" s="143" t="s">
        <v>125</v>
      </c>
      <c r="H3" s="145" t="s">
        <v>6</v>
      </c>
      <c r="I3" s="146" t="s">
        <v>229</v>
      </c>
      <c r="J3" s="147"/>
      <c r="K3" s="147"/>
      <c r="L3" s="147"/>
      <c r="M3" s="147" t="s">
        <v>126</v>
      </c>
      <c r="N3" s="147" t="s">
        <v>156</v>
      </c>
      <c r="O3" s="147" t="s">
        <v>217</v>
      </c>
      <c r="P3" s="147" t="s">
        <v>236</v>
      </c>
      <c r="Q3" s="147" t="s">
        <v>157</v>
      </c>
      <c r="R3" s="148" t="s">
        <v>199</v>
      </c>
      <c r="S3" s="149" t="s">
        <v>158</v>
      </c>
    </row>
    <row r="4" spans="1:22" ht="51" customHeight="1" x14ac:dyDescent="0.25">
      <c r="A4" s="178" t="s">
        <v>7</v>
      </c>
      <c r="B4" s="180" t="s">
        <v>8</v>
      </c>
      <c r="C4" s="181" t="s">
        <v>9</v>
      </c>
      <c r="D4" s="182" t="s">
        <v>10</v>
      </c>
      <c r="E4" s="181" t="s">
        <v>11</v>
      </c>
      <c r="F4" s="181" t="s">
        <v>12</v>
      </c>
      <c r="G4" s="169" t="s">
        <v>13</v>
      </c>
      <c r="H4" s="170">
        <v>1150000</v>
      </c>
      <c r="I4" s="171" t="s">
        <v>184</v>
      </c>
      <c r="J4" s="168"/>
      <c r="K4" s="168"/>
      <c r="L4" s="168"/>
      <c r="M4" s="164" t="s">
        <v>127</v>
      </c>
      <c r="N4" s="68" t="s">
        <v>237</v>
      </c>
      <c r="O4" s="42">
        <f>121283.53/1.2688</f>
        <v>95589.1629886507</v>
      </c>
      <c r="P4" s="172">
        <v>778000</v>
      </c>
      <c r="Q4" s="154" t="s">
        <v>214</v>
      </c>
      <c r="R4" s="156" t="s">
        <v>200</v>
      </c>
      <c r="S4" s="154"/>
    </row>
    <row r="5" spans="1:22" ht="40.5" customHeight="1" x14ac:dyDescent="0.25">
      <c r="A5" s="179"/>
      <c r="B5" s="180"/>
      <c r="C5" s="181"/>
      <c r="D5" s="182"/>
      <c r="E5" s="181"/>
      <c r="F5" s="181"/>
      <c r="G5" s="169"/>
      <c r="H5" s="170"/>
      <c r="I5" s="171"/>
      <c r="J5" s="168"/>
      <c r="K5" s="168"/>
      <c r="L5" s="168"/>
      <c r="M5" s="164"/>
      <c r="N5" s="44" t="s">
        <v>202</v>
      </c>
      <c r="O5" s="42">
        <f>16255.47/1.688</f>
        <v>9630.0177725118483</v>
      </c>
      <c r="P5" s="173"/>
      <c r="Q5" s="155"/>
      <c r="R5" s="157"/>
      <c r="S5" s="155"/>
    </row>
    <row r="6" spans="1:22" ht="82.5" customHeight="1" x14ac:dyDescent="0.25">
      <c r="A6" s="19" t="s">
        <v>7</v>
      </c>
      <c r="B6" s="45" t="s">
        <v>14</v>
      </c>
      <c r="C6" s="20" t="s">
        <v>15</v>
      </c>
      <c r="D6" s="123" t="s">
        <v>16</v>
      </c>
      <c r="E6" s="34" t="s">
        <v>17</v>
      </c>
      <c r="F6" s="72" t="s">
        <v>12</v>
      </c>
      <c r="G6" s="73" t="s">
        <v>18</v>
      </c>
      <c r="H6" s="99">
        <v>400000</v>
      </c>
      <c r="I6" s="46" t="s">
        <v>176</v>
      </c>
      <c r="J6" s="47"/>
      <c r="K6" s="47"/>
      <c r="L6" s="47"/>
      <c r="M6" s="19" t="s">
        <v>128</v>
      </c>
      <c r="N6" s="19" t="s">
        <v>238</v>
      </c>
      <c r="O6" s="42">
        <f>39000/1.2688</f>
        <v>30737.704918032789</v>
      </c>
      <c r="P6" s="42">
        <v>300000</v>
      </c>
      <c r="Q6" s="19" t="s">
        <v>171</v>
      </c>
      <c r="R6" s="43" t="s">
        <v>200</v>
      </c>
      <c r="S6" s="19"/>
    </row>
    <row r="7" spans="1:22" ht="102" customHeight="1" x14ac:dyDescent="0.25">
      <c r="A7" s="21" t="s">
        <v>7</v>
      </c>
      <c r="B7" s="22" t="s">
        <v>19</v>
      </c>
      <c r="C7" s="23" t="s">
        <v>20</v>
      </c>
      <c r="D7" s="124" t="s">
        <v>21</v>
      </c>
      <c r="E7" s="74" t="s">
        <v>22</v>
      </c>
      <c r="F7" s="64" t="s">
        <v>12</v>
      </c>
      <c r="G7" s="75" t="s">
        <v>18</v>
      </c>
      <c r="H7" s="100">
        <v>650000</v>
      </c>
      <c r="I7" s="46" t="s">
        <v>219</v>
      </c>
      <c r="J7" s="25"/>
      <c r="K7" s="25"/>
      <c r="L7" s="25"/>
      <c r="M7" s="21" t="s">
        <v>129</v>
      </c>
      <c r="N7" s="26" t="s">
        <v>224</v>
      </c>
      <c r="O7" s="27">
        <f>88785.89/1.2688</f>
        <v>69976.268915510722</v>
      </c>
      <c r="P7" s="151">
        <v>479000</v>
      </c>
      <c r="Q7" s="26" t="s">
        <v>165</v>
      </c>
      <c r="R7" s="43" t="s">
        <v>200</v>
      </c>
      <c r="S7" s="26" t="s">
        <v>166</v>
      </c>
    </row>
    <row r="8" spans="1:22" ht="69.75" customHeight="1" x14ac:dyDescent="0.25">
      <c r="A8" s="21" t="s">
        <v>7</v>
      </c>
      <c r="B8" s="22" t="s">
        <v>23</v>
      </c>
      <c r="C8" s="23" t="s">
        <v>24</v>
      </c>
      <c r="D8" s="124" t="s">
        <v>25</v>
      </c>
      <c r="E8" s="74" t="s">
        <v>22</v>
      </c>
      <c r="F8" s="64" t="s">
        <v>12</v>
      </c>
      <c r="G8" s="75" t="s">
        <v>26</v>
      </c>
      <c r="H8" s="101">
        <v>800000</v>
      </c>
      <c r="I8" s="46" t="s">
        <v>219</v>
      </c>
      <c r="J8" s="25"/>
      <c r="K8" s="25"/>
      <c r="L8" s="25"/>
      <c r="M8" s="21" t="s">
        <v>130</v>
      </c>
      <c r="N8" s="26" t="s">
        <v>225</v>
      </c>
      <c r="O8" s="27">
        <f>134805.48/1.2688</f>
        <v>106246.43757881464</v>
      </c>
      <c r="P8" s="151">
        <v>591000</v>
      </c>
      <c r="Q8" s="26" t="s">
        <v>167</v>
      </c>
      <c r="R8" s="43" t="s">
        <v>200</v>
      </c>
      <c r="S8" s="26" t="s">
        <v>168</v>
      </c>
    </row>
    <row r="9" spans="1:22" ht="101.25" customHeight="1" x14ac:dyDescent="0.25">
      <c r="A9" s="21" t="s">
        <v>7</v>
      </c>
      <c r="B9" s="22" t="s">
        <v>27</v>
      </c>
      <c r="C9" s="23" t="s">
        <v>28</v>
      </c>
      <c r="D9" s="124" t="s">
        <v>29</v>
      </c>
      <c r="E9" s="74" t="s">
        <v>30</v>
      </c>
      <c r="F9" s="64" t="s">
        <v>12</v>
      </c>
      <c r="G9" s="75" t="s">
        <v>18</v>
      </c>
      <c r="H9" s="102">
        <v>500000</v>
      </c>
      <c r="I9" s="13" t="s">
        <v>182</v>
      </c>
      <c r="J9" s="25"/>
      <c r="K9" s="25"/>
      <c r="L9" s="25"/>
      <c r="M9" s="21" t="s">
        <v>131</v>
      </c>
      <c r="N9" s="48" t="s">
        <v>239</v>
      </c>
      <c r="O9" s="49">
        <f>49310.06/1.2688</f>
        <v>38863.540353089535</v>
      </c>
      <c r="P9" s="152">
        <v>330000</v>
      </c>
      <c r="Q9" s="48" t="s">
        <v>209</v>
      </c>
      <c r="R9" s="43" t="s">
        <v>200</v>
      </c>
      <c r="S9" s="21"/>
    </row>
    <row r="10" spans="1:22" ht="114" customHeight="1" x14ac:dyDescent="0.25">
      <c r="A10" s="28" t="s">
        <v>7</v>
      </c>
      <c r="B10" s="37" t="s">
        <v>31</v>
      </c>
      <c r="C10" s="29" t="s">
        <v>32</v>
      </c>
      <c r="D10" s="125" t="s">
        <v>33</v>
      </c>
      <c r="E10" s="74" t="s">
        <v>34</v>
      </c>
      <c r="F10" s="64" t="s">
        <v>12</v>
      </c>
      <c r="G10" s="76" t="s">
        <v>13</v>
      </c>
      <c r="H10" s="103">
        <v>675000</v>
      </c>
      <c r="I10" s="136" t="s">
        <v>188</v>
      </c>
      <c r="J10" s="50"/>
      <c r="K10" s="50"/>
      <c r="L10" s="50"/>
      <c r="M10" s="28" t="s">
        <v>132</v>
      </c>
      <c r="N10" s="39" t="s">
        <v>190</v>
      </c>
      <c r="O10" s="51">
        <f>50644.99/1.2688</f>
        <v>39915.660466582602</v>
      </c>
      <c r="P10" s="151">
        <v>488000</v>
      </c>
      <c r="Q10" s="28" t="s">
        <v>160</v>
      </c>
      <c r="R10" s="43" t="s">
        <v>200</v>
      </c>
      <c r="S10" s="28"/>
    </row>
    <row r="11" spans="1:22" ht="150.75" customHeight="1" x14ac:dyDescent="0.25">
      <c r="A11" s="19" t="s">
        <v>7</v>
      </c>
      <c r="B11" s="52" t="s">
        <v>35</v>
      </c>
      <c r="C11" s="30" t="s">
        <v>36</v>
      </c>
      <c r="D11" s="126" t="s">
        <v>37</v>
      </c>
      <c r="E11" s="77" t="s">
        <v>17</v>
      </c>
      <c r="F11" s="18" t="s">
        <v>12</v>
      </c>
      <c r="G11" s="78" t="s">
        <v>38</v>
      </c>
      <c r="H11" s="104">
        <v>175000</v>
      </c>
      <c r="I11" s="137" t="s">
        <v>176</v>
      </c>
      <c r="J11" s="47"/>
      <c r="K11" s="47"/>
      <c r="L11" s="47"/>
      <c r="M11" s="19" t="s">
        <v>133</v>
      </c>
      <c r="N11" s="19" t="s">
        <v>240</v>
      </c>
      <c r="O11" s="51">
        <f>32500/1.2688</f>
        <v>25614.754098360656</v>
      </c>
      <c r="P11" s="151">
        <v>125000</v>
      </c>
      <c r="Q11" s="19" t="s">
        <v>172</v>
      </c>
      <c r="R11" s="43" t="s">
        <v>200</v>
      </c>
      <c r="S11" s="19"/>
      <c r="V11" s="10"/>
    </row>
    <row r="12" spans="1:22" ht="108" x14ac:dyDescent="0.25">
      <c r="A12" s="28" t="s">
        <v>7</v>
      </c>
      <c r="B12" s="37" t="s">
        <v>39</v>
      </c>
      <c r="C12" s="31" t="s">
        <v>40</v>
      </c>
      <c r="D12" s="127" t="s">
        <v>41</v>
      </c>
      <c r="E12" s="79" t="s">
        <v>42</v>
      </c>
      <c r="F12" s="64" t="s">
        <v>12</v>
      </c>
      <c r="G12" s="80" t="s">
        <v>43</v>
      </c>
      <c r="H12" s="105">
        <v>300000</v>
      </c>
      <c r="I12" s="136" t="s">
        <v>175</v>
      </c>
      <c r="J12" s="50"/>
      <c r="K12" s="50"/>
      <c r="L12" s="50"/>
      <c r="M12" s="19" t="s">
        <v>134</v>
      </c>
      <c r="N12" s="43" t="s">
        <v>241</v>
      </c>
      <c r="O12" s="54">
        <v>61700</v>
      </c>
      <c r="P12" s="54">
        <v>200000</v>
      </c>
      <c r="Q12" s="43" t="s">
        <v>212</v>
      </c>
      <c r="R12" s="43" t="s">
        <v>200</v>
      </c>
      <c r="S12" s="43" t="s">
        <v>173</v>
      </c>
      <c r="V12" s="10"/>
    </row>
    <row r="13" spans="1:22" ht="168" customHeight="1" x14ac:dyDescent="0.25">
      <c r="A13" s="28" t="s">
        <v>7</v>
      </c>
      <c r="B13" s="37" t="s">
        <v>44</v>
      </c>
      <c r="C13" s="24" t="s">
        <v>45</v>
      </c>
      <c r="D13" s="128" t="s">
        <v>46</v>
      </c>
      <c r="E13" s="81" t="s">
        <v>47</v>
      </c>
      <c r="F13" s="64" t="s">
        <v>12</v>
      </c>
      <c r="G13" s="76" t="s">
        <v>18</v>
      </c>
      <c r="H13" s="106">
        <v>400000</v>
      </c>
      <c r="I13" s="136" t="s">
        <v>180</v>
      </c>
      <c r="J13" s="50"/>
      <c r="K13" s="50"/>
      <c r="L13" s="50"/>
      <c r="M13" s="28" t="s">
        <v>135</v>
      </c>
      <c r="N13" s="39" t="s">
        <v>244</v>
      </c>
      <c r="O13" s="55">
        <v>35000</v>
      </c>
      <c r="P13" s="54">
        <v>280000</v>
      </c>
      <c r="Q13" s="28" t="s">
        <v>213</v>
      </c>
      <c r="R13" s="43" t="s">
        <v>200</v>
      </c>
      <c r="S13" s="39" t="s">
        <v>191</v>
      </c>
    </row>
    <row r="14" spans="1:22" ht="94.5" x14ac:dyDescent="0.25">
      <c r="A14" s="28" t="s">
        <v>7</v>
      </c>
      <c r="B14" s="37" t="s">
        <v>48</v>
      </c>
      <c r="C14" s="20" t="s">
        <v>49</v>
      </c>
      <c r="D14" s="123" t="s">
        <v>50</v>
      </c>
      <c r="E14" s="34" t="s">
        <v>51</v>
      </c>
      <c r="F14" s="64" t="s">
        <v>12</v>
      </c>
      <c r="G14" s="76" t="s">
        <v>18</v>
      </c>
      <c r="H14" s="107">
        <v>300000</v>
      </c>
      <c r="I14" s="137" t="s">
        <v>220</v>
      </c>
      <c r="J14" s="50"/>
      <c r="K14" s="50"/>
      <c r="L14" s="50"/>
      <c r="M14" s="28" t="s">
        <v>136</v>
      </c>
      <c r="N14" s="28" t="s">
        <v>169</v>
      </c>
      <c r="O14" s="42">
        <f>32140/1.2688</f>
        <v>25331.021437578816</v>
      </c>
      <c r="P14" s="42">
        <v>214000</v>
      </c>
      <c r="Q14" s="28" t="s">
        <v>194</v>
      </c>
      <c r="R14" s="43" t="s">
        <v>200</v>
      </c>
      <c r="S14" s="28"/>
    </row>
    <row r="15" spans="1:22" ht="98.25" customHeight="1" x14ac:dyDescent="0.25">
      <c r="A15" s="28" t="s">
        <v>7</v>
      </c>
      <c r="B15" s="37" t="s">
        <v>52</v>
      </c>
      <c r="C15" s="29" t="s">
        <v>53</v>
      </c>
      <c r="D15" s="125" t="s">
        <v>54</v>
      </c>
      <c r="E15" s="74" t="s">
        <v>124</v>
      </c>
      <c r="F15" s="64" t="s">
        <v>12</v>
      </c>
      <c r="G15" s="82" t="s">
        <v>18</v>
      </c>
      <c r="H15" s="108">
        <v>1900000</v>
      </c>
      <c r="I15" s="138" t="s">
        <v>189</v>
      </c>
      <c r="J15" s="50"/>
      <c r="K15" s="50"/>
      <c r="L15" s="50"/>
      <c r="M15" s="28" t="s">
        <v>137</v>
      </c>
      <c r="N15" s="39" t="s">
        <v>242</v>
      </c>
      <c r="O15" s="56">
        <f>91542.22/1.2688</f>
        <v>72148.660151324089</v>
      </c>
      <c r="P15" s="42">
        <v>1350000</v>
      </c>
      <c r="Q15" s="39" t="s">
        <v>216</v>
      </c>
      <c r="R15" s="43" t="s">
        <v>200</v>
      </c>
      <c r="S15" s="39" t="s">
        <v>215</v>
      </c>
    </row>
    <row r="16" spans="1:22" ht="116.25" x14ac:dyDescent="0.25">
      <c r="A16" s="21" t="s">
        <v>7</v>
      </c>
      <c r="B16" s="52" t="s">
        <v>55</v>
      </c>
      <c r="C16" s="30" t="s">
        <v>56</v>
      </c>
      <c r="D16" s="126" t="s">
        <v>57</v>
      </c>
      <c r="E16" s="77" t="s">
        <v>58</v>
      </c>
      <c r="F16" s="18" t="s">
        <v>12</v>
      </c>
      <c r="G16" s="78" t="s">
        <v>13</v>
      </c>
      <c r="H16" s="99">
        <v>450000</v>
      </c>
      <c r="I16" s="135" t="s">
        <v>183</v>
      </c>
      <c r="J16" s="25"/>
      <c r="K16" s="25"/>
      <c r="L16" s="25"/>
      <c r="M16" s="21" t="s">
        <v>147</v>
      </c>
      <c r="N16" s="26" t="s">
        <v>243</v>
      </c>
      <c r="O16" s="57">
        <f>25305.79/1.2688</f>
        <v>19944.664249684742</v>
      </c>
      <c r="P16" s="42">
        <v>330000</v>
      </c>
      <c r="Q16" s="26" t="s">
        <v>160</v>
      </c>
      <c r="R16" s="43" t="s">
        <v>200</v>
      </c>
      <c r="S16" s="21"/>
    </row>
    <row r="17" spans="1:19" ht="66" customHeight="1" x14ac:dyDescent="0.25">
      <c r="A17" s="21" t="s">
        <v>7</v>
      </c>
      <c r="B17" s="22" t="s">
        <v>59</v>
      </c>
      <c r="C17" s="23" t="s">
        <v>60</v>
      </c>
      <c r="D17" s="124" t="s">
        <v>61</v>
      </c>
      <c r="E17" s="74" t="s">
        <v>62</v>
      </c>
      <c r="F17" s="64" t="s">
        <v>12</v>
      </c>
      <c r="G17" s="75" t="s">
        <v>26</v>
      </c>
      <c r="H17" s="102">
        <v>200000</v>
      </c>
      <c r="I17" s="13" t="s">
        <v>187</v>
      </c>
      <c r="J17" s="25"/>
      <c r="K17" s="25"/>
      <c r="L17" s="25"/>
      <c r="M17" s="21" t="s">
        <v>138</v>
      </c>
      <c r="N17" s="21" t="s">
        <v>169</v>
      </c>
      <c r="O17" s="57">
        <f>44326.89/1.2688</f>
        <v>34936.073455233294</v>
      </c>
      <c r="P17" s="42">
        <v>137000</v>
      </c>
      <c r="Q17" s="26" t="s">
        <v>196</v>
      </c>
      <c r="R17" s="43" t="s">
        <v>200</v>
      </c>
      <c r="S17" s="26"/>
    </row>
    <row r="18" spans="1:19" ht="100.5" customHeight="1" x14ac:dyDescent="0.25">
      <c r="A18" s="21" t="s">
        <v>7</v>
      </c>
      <c r="B18" s="22" t="s">
        <v>63</v>
      </c>
      <c r="C18" s="23" t="s">
        <v>64</v>
      </c>
      <c r="D18" s="124" t="s">
        <v>65</v>
      </c>
      <c r="E18" s="74" t="s">
        <v>62</v>
      </c>
      <c r="F18" s="64" t="s">
        <v>12</v>
      </c>
      <c r="G18" s="83" t="s">
        <v>66</v>
      </c>
      <c r="H18" s="102">
        <v>100000</v>
      </c>
      <c r="I18" s="13" t="s">
        <v>187</v>
      </c>
      <c r="J18" s="25"/>
      <c r="K18" s="25"/>
      <c r="L18" s="25"/>
      <c r="M18" s="21" t="s">
        <v>139</v>
      </c>
      <c r="N18" s="26" t="s">
        <v>226</v>
      </c>
      <c r="O18" s="57">
        <f>29145.91/1.2688</f>
        <v>22971.240542244643</v>
      </c>
      <c r="P18" s="42">
        <v>62000</v>
      </c>
      <c r="Q18" s="26" t="s">
        <v>196</v>
      </c>
      <c r="R18" s="43" t="s">
        <v>200</v>
      </c>
      <c r="S18" s="21"/>
    </row>
    <row r="19" spans="1:19" ht="123.75" customHeight="1" x14ac:dyDescent="0.25">
      <c r="A19" s="19" t="s">
        <v>7</v>
      </c>
      <c r="B19" s="52" t="s">
        <v>69</v>
      </c>
      <c r="C19" s="30" t="s">
        <v>70</v>
      </c>
      <c r="D19" s="126" t="s">
        <v>71</v>
      </c>
      <c r="E19" s="77" t="s">
        <v>42</v>
      </c>
      <c r="F19" s="18" t="s">
        <v>12</v>
      </c>
      <c r="G19" s="84" t="s">
        <v>66</v>
      </c>
      <c r="H19" s="109">
        <v>310000</v>
      </c>
      <c r="I19" s="53" t="s">
        <v>175</v>
      </c>
      <c r="J19" s="47"/>
      <c r="K19" s="47"/>
      <c r="L19" s="47"/>
      <c r="M19" s="19" t="s">
        <v>151</v>
      </c>
      <c r="N19" s="43" t="s">
        <v>169</v>
      </c>
      <c r="O19" s="54">
        <v>29901.03</v>
      </c>
      <c r="P19" s="54">
        <v>230000</v>
      </c>
      <c r="Q19" s="43" t="s">
        <v>193</v>
      </c>
      <c r="R19" s="43" t="s">
        <v>201</v>
      </c>
      <c r="S19" s="43" t="s">
        <v>173</v>
      </c>
    </row>
    <row r="20" spans="1:19" ht="81" customHeight="1" x14ac:dyDescent="0.25">
      <c r="A20" s="36" t="s">
        <v>7</v>
      </c>
      <c r="B20" s="37" t="s">
        <v>72</v>
      </c>
      <c r="C20" s="31" t="s">
        <v>73</v>
      </c>
      <c r="D20" s="127" t="s">
        <v>74</v>
      </c>
      <c r="E20" s="74" t="s">
        <v>75</v>
      </c>
      <c r="F20" s="64" t="s">
        <v>12</v>
      </c>
      <c r="G20" s="76" t="s">
        <v>26</v>
      </c>
      <c r="H20" s="110">
        <v>150000</v>
      </c>
      <c r="I20" s="17" t="s">
        <v>192</v>
      </c>
      <c r="J20" s="50"/>
      <c r="K20" s="50"/>
      <c r="L20" s="50"/>
      <c r="M20" s="19" t="s">
        <v>208</v>
      </c>
      <c r="N20" s="43" t="s">
        <v>203</v>
      </c>
      <c r="O20" s="54">
        <v>33278.959999999999</v>
      </c>
      <c r="P20" s="54">
        <v>102000</v>
      </c>
      <c r="Q20" s="28" t="s">
        <v>207</v>
      </c>
      <c r="R20" s="43" t="s">
        <v>200</v>
      </c>
      <c r="S20" s="69" t="s">
        <v>204</v>
      </c>
    </row>
    <row r="21" spans="1:19" ht="76.5" customHeight="1" x14ac:dyDescent="0.25">
      <c r="A21" s="32" t="s">
        <v>7</v>
      </c>
      <c r="B21" s="116" t="s">
        <v>76</v>
      </c>
      <c r="C21" s="117" t="s">
        <v>218</v>
      </c>
      <c r="D21" s="129" t="s">
        <v>77</v>
      </c>
      <c r="E21" s="118" t="s">
        <v>78</v>
      </c>
      <c r="F21" s="64" t="s">
        <v>12</v>
      </c>
      <c r="G21" s="85" t="s">
        <v>66</v>
      </c>
      <c r="H21" s="110">
        <v>350000</v>
      </c>
      <c r="I21" s="17" t="s">
        <v>192</v>
      </c>
      <c r="J21" s="50"/>
      <c r="K21" s="50"/>
      <c r="L21" s="50"/>
      <c r="M21" s="19" t="s">
        <v>150</v>
      </c>
      <c r="N21" s="69" t="s">
        <v>205</v>
      </c>
      <c r="O21" s="43" t="s">
        <v>210</v>
      </c>
      <c r="P21" s="43">
        <v>478000</v>
      </c>
      <c r="Q21" s="28" t="s">
        <v>207</v>
      </c>
      <c r="R21" s="43" t="s">
        <v>200</v>
      </c>
      <c r="S21" s="69" t="s">
        <v>206</v>
      </c>
    </row>
    <row r="22" spans="1:19" ht="60" x14ac:dyDescent="0.25">
      <c r="A22" s="164" t="s">
        <v>7</v>
      </c>
      <c r="B22" s="180" t="s">
        <v>79</v>
      </c>
      <c r="C22" s="181" t="s">
        <v>230</v>
      </c>
      <c r="D22" s="182" t="s">
        <v>80</v>
      </c>
      <c r="E22" s="181" t="s">
        <v>11</v>
      </c>
      <c r="F22" s="175" t="s">
        <v>12</v>
      </c>
      <c r="G22" s="158" t="s">
        <v>66</v>
      </c>
      <c r="H22" s="161">
        <v>700000</v>
      </c>
      <c r="I22" s="165" t="s">
        <v>185</v>
      </c>
      <c r="J22" s="50"/>
      <c r="K22" s="50"/>
      <c r="L22" s="50"/>
      <c r="M22" s="164" t="s">
        <v>140</v>
      </c>
      <c r="N22" s="39" t="s">
        <v>169</v>
      </c>
      <c r="O22" s="56">
        <f>106047.63</f>
        <v>106047.63</v>
      </c>
      <c r="P22" s="172">
        <v>425000</v>
      </c>
      <c r="Q22" s="28" t="s">
        <v>195</v>
      </c>
      <c r="R22" s="43" t="s">
        <v>200</v>
      </c>
      <c r="S22" s="69" t="s">
        <v>233</v>
      </c>
    </row>
    <row r="23" spans="1:19" ht="24.75" x14ac:dyDescent="0.25">
      <c r="A23" s="164"/>
      <c r="B23" s="180"/>
      <c r="C23" s="181"/>
      <c r="D23" s="182"/>
      <c r="E23" s="181"/>
      <c r="F23" s="176"/>
      <c r="G23" s="159"/>
      <c r="H23" s="162"/>
      <c r="I23" s="166"/>
      <c r="J23" s="58"/>
      <c r="K23" s="58"/>
      <c r="L23" s="58"/>
      <c r="M23" s="164"/>
      <c r="N23" s="59" t="s">
        <v>227</v>
      </c>
      <c r="O23" s="60">
        <f>6505.16</f>
        <v>6505.16</v>
      </c>
      <c r="P23" s="174"/>
      <c r="Q23" s="61" t="s">
        <v>195</v>
      </c>
      <c r="R23" s="140" t="s">
        <v>234</v>
      </c>
      <c r="S23" s="69"/>
    </row>
    <row r="24" spans="1:19" x14ac:dyDescent="0.25">
      <c r="A24" s="164"/>
      <c r="B24" s="180"/>
      <c r="C24" s="181"/>
      <c r="D24" s="182"/>
      <c r="E24" s="181"/>
      <c r="F24" s="177"/>
      <c r="G24" s="160"/>
      <c r="H24" s="163"/>
      <c r="I24" s="167"/>
      <c r="J24" s="58"/>
      <c r="K24" s="58"/>
      <c r="L24" s="58"/>
      <c r="M24" s="164"/>
      <c r="N24" s="59" t="s">
        <v>227</v>
      </c>
      <c r="O24" s="60">
        <f>20328.61</f>
        <v>20328.61</v>
      </c>
      <c r="P24" s="173"/>
      <c r="Q24" s="61" t="s">
        <v>195</v>
      </c>
      <c r="R24" s="140" t="s">
        <v>228</v>
      </c>
      <c r="S24" s="69"/>
    </row>
    <row r="25" spans="1:19" ht="60" x14ac:dyDescent="0.25">
      <c r="A25" s="119" t="s">
        <v>7</v>
      </c>
      <c r="B25" s="45" t="s">
        <v>81</v>
      </c>
      <c r="C25" s="120" t="s">
        <v>231</v>
      </c>
      <c r="D25" s="130" t="s">
        <v>82</v>
      </c>
      <c r="E25" s="33" t="s">
        <v>51</v>
      </c>
      <c r="F25" s="64" t="s">
        <v>12</v>
      </c>
      <c r="G25" s="85" t="s">
        <v>66</v>
      </c>
      <c r="H25" s="110">
        <v>200000</v>
      </c>
      <c r="I25" s="135" t="s">
        <v>174</v>
      </c>
      <c r="J25" s="50"/>
      <c r="K25" s="50"/>
      <c r="L25" s="50"/>
      <c r="M25" s="19" t="s">
        <v>141</v>
      </c>
      <c r="N25" s="28" t="s">
        <v>169</v>
      </c>
      <c r="O25" s="56">
        <v>19327</v>
      </c>
      <c r="P25" s="42">
        <v>136000</v>
      </c>
      <c r="Q25" s="28" t="s">
        <v>195</v>
      </c>
      <c r="R25" s="43" t="s">
        <v>235</v>
      </c>
      <c r="S25" s="28"/>
    </row>
    <row r="26" spans="1:19" ht="120" hidden="1" x14ac:dyDescent="0.25">
      <c r="A26" s="36" t="s">
        <v>7</v>
      </c>
      <c r="B26" s="37" t="s">
        <v>83</v>
      </c>
      <c r="C26" s="38" t="s">
        <v>84</v>
      </c>
      <c r="D26" s="123" t="s">
        <v>85</v>
      </c>
      <c r="E26" s="39" t="s">
        <v>86</v>
      </c>
      <c r="F26" s="86" t="s">
        <v>87</v>
      </c>
      <c r="G26" s="39" t="s">
        <v>88</v>
      </c>
      <c r="H26" s="110">
        <v>2500000</v>
      </c>
      <c r="I26" s="136"/>
      <c r="J26" s="50"/>
      <c r="K26" s="50"/>
      <c r="L26" s="50"/>
      <c r="M26" s="19" t="s">
        <v>146</v>
      </c>
      <c r="N26" s="28"/>
      <c r="O26" s="56"/>
      <c r="P26" s="42"/>
      <c r="Q26" s="28"/>
      <c r="R26" s="43" t="s">
        <v>200</v>
      </c>
      <c r="S26" s="28"/>
    </row>
    <row r="27" spans="1:19" ht="89.25" customHeight="1" x14ac:dyDescent="0.25">
      <c r="A27" s="36" t="s">
        <v>7</v>
      </c>
      <c r="B27" s="37" t="s">
        <v>89</v>
      </c>
      <c r="C27" s="24" t="s">
        <v>90</v>
      </c>
      <c r="D27" s="128" t="s">
        <v>91</v>
      </c>
      <c r="E27" s="87" t="s">
        <v>92</v>
      </c>
      <c r="F27" s="64" t="s">
        <v>12</v>
      </c>
      <c r="G27" s="88" t="s">
        <v>43</v>
      </c>
      <c r="H27" s="110">
        <v>200000</v>
      </c>
      <c r="I27" s="17" t="s">
        <v>181</v>
      </c>
      <c r="J27" s="50"/>
      <c r="K27" s="50"/>
      <c r="L27" s="50"/>
      <c r="M27" s="19" t="s">
        <v>142</v>
      </c>
      <c r="N27" s="18" t="s">
        <v>232</v>
      </c>
      <c r="O27" s="42">
        <f>32940/1.2688</f>
        <v>25961.538461538465</v>
      </c>
      <c r="P27" s="42">
        <v>149000</v>
      </c>
      <c r="Q27" s="43" t="s">
        <v>198</v>
      </c>
      <c r="R27" s="43" t="s">
        <v>200</v>
      </c>
      <c r="S27" s="39"/>
    </row>
    <row r="28" spans="1:19" ht="116.25" x14ac:dyDescent="0.25">
      <c r="A28" s="21" t="s">
        <v>7</v>
      </c>
      <c r="B28" s="52" t="s">
        <v>93</v>
      </c>
      <c r="C28" s="35" t="s">
        <v>94</v>
      </c>
      <c r="D28" s="131" t="s">
        <v>95</v>
      </c>
      <c r="E28" s="89" t="s">
        <v>96</v>
      </c>
      <c r="F28" s="18" t="s">
        <v>12</v>
      </c>
      <c r="G28" s="90" t="s">
        <v>43</v>
      </c>
      <c r="H28" s="110">
        <v>450000</v>
      </c>
      <c r="I28" s="13" t="s">
        <v>183</v>
      </c>
      <c r="J28" s="25"/>
      <c r="K28" s="25"/>
      <c r="L28" s="25"/>
      <c r="M28" s="19" t="s">
        <v>143</v>
      </c>
      <c r="N28" s="21" t="s">
        <v>169</v>
      </c>
      <c r="O28" s="57">
        <f>83703.49/1.2688</f>
        <v>65970.594262295097</v>
      </c>
      <c r="P28" s="42">
        <v>300000</v>
      </c>
      <c r="Q28" s="21" t="s">
        <v>197</v>
      </c>
      <c r="R28" s="43" t="s">
        <v>200</v>
      </c>
      <c r="S28" s="21"/>
    </row>
    <row r="29" spans="1:19" ht="132" x14ac:dyDescent="0.25">
      <c r="A29" s="28" t="s">
        <v>7</v>
      </c>
      <c r="B29" s="22" t="s">
        <v>97</v>
      </c>
      <c r="C29" s="24" t="s">
        <v>98</v>
      </c>
      <c r="D29" s="128" t="s">
        <v>99</v>
      </c>
      <c r="E29" s="91" t="s">
        <v>100</v>
      </c>
      <c r="F29" s="64" t="s">
        <v>12</v>
      </c>
      <c r="G29" s="92" t="s">
        <v>43</v>
      </c>
      <c r="H29" s="111">
        <v>400000</v>
      </c>
      <c r="I29" s="62" t="s">
        <v>186</v>
      </c>
      <c r="J29" s="63"/>
      <c r="K29" s="63"/>
      <c r="L29" s="63"/>
      <c r="M29" s="19" t="s">
        <v>144</v>
      </c>
      <c r="N29" s="64" t="s">
        <v>223</v>
      </c>
      <c r="O29" s="56">
        <f>70392.16/1.2688</f>
        <v>55479.31904161413</v>
      </c>
      <c r="P29" s="42">
        <v>255000</v>
      </c>
      <c r="Q29" s="28" t="s">
        <v>194</v>
      </c>
      <c r="R29" s="43" t="s">
        <v>200</v>
      </c>
      <c r="S29" s="64" t="s">
        <v>162</v>
      </c>
    </row>
    <row r="30" spans="1:19" s="11" customFormat="1" ht="132" x14ac:dyDescent="0.25">
      <c r="A30" s="28" t="s">
        <v>7</v>
      </c>
      <c r="B30" s="22" t="s">
        <v>101</v>
      </c>
      <c r="C30" s="24" t="s">
        <v>102</v>
      </c>
      <c r="D30" s="132" t="s">
        <v>103</v>
      </c>
      <c r="E30" s="91" t="s">
        <v>75</v>
      </c>
      <c r="F30" s="64" t="s">
        <v>12</v>
      </c>
      <c r="G30" s="92" t="s">
        <v>43</v>
      </c>
      <c r="H30" s="112">
        <v>250000</v>
      </c>
      <c r="I30" s="135" t="s">
        <v>178</v>
      </c>
      <c r="J30" s="25"/>
      <c r="K30" s="25"/>
      <c r="L30" s="25"/>
      <c r="M30" s="19" t="s">
        <v>145</v>
      </c>
      <c r="N30" s="65" t="s">
        <v>163</v>
      </c>
      <c r="O30" s="56">
        <f>42807.52/1.2688</f>
        <v>33738.587641866332</v>
      </c>
      <c r="P30" s="42">
        <v>166879.5</v>
      </c>
      <c r="Q30" s="66" t="s">
        <v>211</v>
      </c>
      <c r="R30" s="43" t="s">
        <v>200</v>
      </c>
      <c r="S30" s="26" t="s">
        <v>164</v>
      </c>
    </row>
    <row r="31" spans="1:19" ht="105.75" hidden="1" x14ac:dyDescent="0.25">
      <c r="A31" s="36" t="s">
        <v>7</v>
      </c>
      <c r="B31" s="37" t="s">
        <v>104</v>
      </c>
      <c r="C31" s="40" t="s">
        <v>105</v>
      </c>
      <c r="D31" s="133" t="s">
        <v>106</v>
      </c>
      <c r="E31" s="93" t="s">
        <v>75</v>
      </c>
      <c r="F31" s="64" t="s">
        <v>12</v>
      </c>
      <c r="G31" s="86" t="s">
        <v>107</v>
      </c>
      <c r="H31" s="112">
        <v>66000</v>
      </c>
      <c r="I31" s="136" t="s">
        <v>179</v>
      </c>
      <c r="J31" s="50"/>
      <c r="K31" s="50"/>
      <c r="L31" s="50"/>
      <c r="M31" s="19" t="s">
        <v>154</v>
      </c>
      <c r="N31" s="28"/>
      <c r="O31" s="56"/>
      <c r="P31" s="42"/>
      <c r="Q31" s="28"/>
      <c r="R31" s="43" t="s">
        <v>200</v>
      </c>
      <c r="S31" s="28"/>
    </row>
    <row r="32" spans="1:19" ht="91.5" hidden="1" x14ac:dyDescent="0.25">
      <c r="A32" s="28" t="s">
        <v>7</v>
      </c>
      <c r="B32" s="22" t="s">
        <v>108</v>
      </c>
      <c r="C32" s="41" t="s">
        <v>105</v>
      </c>
      <c r="D32" s="134" t="s">
        <v>109</v>
      </c>
      <c r="E32" s="91" t="s">
        <v>17</v>
      </c>
      <c r="F32" s="64" t="s">
        <v>12</v>
      </c>
      <c r="G32" s="86" t="s">
        <v>107</v>
      </c>
      <c r="H32" s="112">
        <v>154000</v>
      </c>
      <c r="I32" s="136" t="s">
        <v>177</v>
      </c>
      <c r="J32" s="50"/>
      <c r="K32" s="50"/>
      <c r="L32" s="50"/>
      <c r="M32" s="19" t="s">
        <v>153</v>
      </c>
      <c r="N32" s="28"/>
      <c r="O32" s="56"/>
      <c r="P32" s="42"/>
      <c r="Q32" s="28"/>
      <c r="R32" s="43" t="s">
        <v>200</v>
      </c>
      <c r="S32" s="28"/>
    </row>
    <row r="33" spans="1:19" ht="96" hidden="1" x14ac:dyDescent="0.25">
      <c r="A33" s="28" t="s">
        <v>7</v>
      </c>
      <c r="B33" s="22" t="s">
        <v>111</v>
      </c>
      <c r="C33" s="24" t="s">
        <v>112</v>
      </c>
      <c r="D33" s="128" t="s">
        <v>113</v>
      </c>
      <c r="E33" s="39" t="s">
        <v>86</v>
      </c>
      <c r="F33" s="64" t="s">
        <v>12</v>
      </c>
      <c r="G33" s="94"/>
      <c r="H33" s="112" t="s">
        <v>67</v>
      </c>
      <c r="I33" s="136"/>
      <c r="J33" s="50"/>
      <c r="K33" s="50"/>
      <c r="L33" s="50"/>
      <c r="M33" s="19" t="s">
        <v>155</v>
      </c>
      <c r="N33" s="28"/>
      <c r="O33" s="56"/>
      <c r="P33" s="42"/>
      <c r="Q33" s="28"/>
      <c r="R33" s="43" t="s">
        <v>200</v>
      </c>
      <c r="S33" s="28"/>
    </row>
    <row r="34" spans="1:19" ht="108" x14ac:dyDescent="0.25">
      <c r="A34" s="19" t="s">
        <v>7</v>
      </c>
      <c r="B34" s="52" t="s">
        <v>114</v>
      </c>
      <c r="C34" s="30" t="s">
        <v>115</v>
      </c>
      <c r="D34" s="126" t="s">
        <v>116</v>
      </c>
      <c r="E34" s="95" t="s">
        <v>68</v>
      </c>
      <c r="F34" s="18" t="s">
        <v>12</v>
      </c>
      <c r="G34" s="43" t="s">
        <v>117</v>
      </c>
      <c r="H34" s="110">
        <v>500000</v>
      </c>
      <c r="I34" s="139" t="s">
        <v>221</v>
      </c>
      <c r="J34" s="47"/>
      <c r="K34" s="47"/>
      <c r="L34" s="47"/>
      <c r="M34" s="19" t="s">
        <v>148</v>
      </c>
      <c r="N34" s="66" t="s">
        <v>170</v>
      </c>
      <c r="O34" s="67">
        <f>73123.99/1.2688</f>
        <v>57632.400693568736</v>
      </c>
      <c r="P34" s="54">
        <v>335175</v>
      </c>
      <c r="Q34" s="66" t="s">
        <v>195</v>
      </c>
      <c r="R34" s="43" t="s">
        <v>200</v>
      </c>
      <c r="S34" s="28"/>
    </row>
    <row r="35" spans="1:19" ht="141" customHeight="1" x14ac:dyDescent="0.25">
      <c r="A35" s="28" t="s">
        <v>7</v>
      </c>
      <c r="B35" s="22" t="s">
        <v>118</v>
      </c>
      <c r="C35" s="24" t="s">
        <v>119</v>
      </c>
      <c r="D35" s="128" t="s">
        <v>120</v>
      </c>
      <c r="E35" s="96" t="s">
        <v>110</v>
      </c>
      <c r="F35" s="64" t="s">
        <v>12</v>
      </c>
      <c r="G35" s="39" t="s">
        <v>117</v>
      </c>
      <c r="H35" s="110">
        <v>400000</v>
      </c>
      <c r="I35" s="136" t="s">
        <v>222</v>
      </c>
      <c r="J35" s="50"/>
      <c r="K35" s="50"/>
      <c r="L35" s="50"/>
      <c r="M35" s="19" t="s">
        <v>149</v>
      </c>
      <c r="N35" s="28" t="s">
        <v>163</v>
      </c>
      <c r="O35" s="51">
        <f>61115.07/1.2688</f>
        <v>48167.615069356878</v>
      </c>
      <c r="P35" s="151">
        <v>263000</v>
      </c>
      <c r="Q35" s="28" t="s">
        <v>161</v>
      </c>
      <c r="R35" s="43" t="s">
        <v>200</v>
      </c>
      <c r="S35" s="28"/>
    </row>
    <row r="36" spans="1:19" ht="135" hidden="1" x14ac:dyDescent="0.25">
      <c r="A36" s="1" t="s">
        <v>7</v>
      </c>
      <c r="B36" s="4" t="s">
        <v>121</v>
      </c>
      <c r="C36" s="2" t="s">
        <v>122</v>
      </c>
      <c r="D36" s="122" t="s">
        <v>123</v>
      </c>
      <c r="E36" s="97" t="s">
        <v>86</v>
      </c>
      <c r="F36" s="98" t="s">
        <v>12</v>
      </c>
      <c r="G36" s="3" t="s">
        <v>117</v>
      </c>
      <c r="H36" s="113">
        <v>430000</v>
      </c>
      <c r="I36" s="12"/>
      <c r="J36" s="5"/>
      <c r="K36" s="5"/>
      <c r="L36" s="5"/>
      <c r="M36" s="7" t="s">
        <v>152</v>
      </c>
      <c r="N36" s="7"/>
      <c r="O36" s="7"/>
      <c r="P36" s="153"/>
      <c r="Q36" s="7"/>
      <c r="R36" s="16"/>
      <c r="S36" s="6"/>
    </row>
    <row r="37" spans="1:19" x14ac:dyDescent="0.25">
      <c r="H37" s="115"/>
    </row>
    <row r="41" spans="1:19" x14ac:dyDescent="0.25">
      <c r="O41" s="10"/>
      <c r="P41" s="10"/>
    </row>
    <row r="42" spans="1:19" x14ac:dyDescent="0.25">
      <c r="O42" s="10"/>
      <c r="P42" s="10"/>
    </row>
  </sheetData>
  <autoFilter ref="A3:S37"/>
  <mergeCells count="28">
    <mergeCell ref="F22:F24"/>
    <mergeCell ref="A4:A5"/>
    <mergeCell ref="B4:B5"/>
    <mergeCell ref="C4:C5"/>
    <mergeCell ref="D4:D5"/>
    <mergeCell ref="E4:E5"/>
    <mergeCell ref="F4:F5"/>
    <mergeCell ref="A22:A24"/>
    <mergeCell ref="B22:B24"/>
    <mergeCell ref="C22:C24"/>
    <mergeCell ref="D22:D24"/>
    <mergeCell ref="E22:E24"/>
    <mergeCell ref="Q4:Q5"/>
    <mergeCell ref="R4:R5"/>
    <mergeCell ref="S4:S5"/>
    <mergeCell ref="G22:G24"/>
    <mergeCell ref="H22:H24"/>
    <mergeCell ref="M22:M24"/>
    <mergeCell ref="I22:I24"/>
    <mergeCell ref="K4:K5"/>
    <mergeCell ref="L4:L5"/>
    <mergeCell ref="M4:M5"/>
    <mergeCell ref="G4:G5"/>
    <mergeCell ref="H4:H5"/>
    <mergeCell ref="I4:I5"/>
    <mergeCell ref="J4:J5"/>
    <mergeCell ref="P4:P5"/>
    <mergeCell ref="P22:P24"/>
  </mergeCells>
  <pageMargins left="0.59055118110236227" right="0.59055118110236227" top="0.59055118110236227" bottom="0.59055118110236227" header="0.31496062992125984" footer="0.31496062992125984"/>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dati</vt:lpstr>
    </vt:vector>
  </TitlesOfParts>
  <Company>Regione Autonoma Sardegna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coccoan</dc:creator>
  <cp:lastModifiedBy>Paolo Deligia</cp:lastModifiedBy>
  <cp:lastPrinted>2020-03-02T09:40:36Z</cp:lastPrinted>
  <dcterms:created xsi:type="dcterms:W3CDTF">2019-03-20T09:29:51Z</dcterms:created>
  <dcterms:modified xsi:type="dcterms:W3CDTF">2020-04-07T07:31:12Z</dcterms:modified>
</cp:coreProperties>
</file>